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cy\Board of Director Meeting Packets\2022.2023 Meeting Documentation\1.2023 BOD Packet\"/>
    </mc:Choice>
  </mc:AlternateContent>
  <xr:revisionPtr revIDLastSave="0" documentId="8_{B841A1B1-3F38-43E7-B369-6BB63ACB9C2D}" xr6:coauthVersionLast="47" xr6:coauthVersionMax="47" xr10:uidLastSave="{00000000-0000-0000-0000-000000000000}"/>
  <bookViews>
    <workbookView xWindow="-120" yWindow="-120" windowWidth="29040" windowHeight="15840" xr2:uid="{2DDAA588-3A39-4074-9CD3-1B6291F7F94C}"/>
  </bookViews>
  <sheets>
    <sheet name="Balance Sheet Prev Yr 12.31.22" sheetId="1" r:id="rId1"/>
    <sheet name="Budget vs Act 12.31.22" sheetId="2" r:id="rId2"/>
    <sheet name="AR Aging 12.31.22" sheetId="3" r:id="rId3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'AR Aging 12.31.22'!$A:$C,'AR Aging 12.31.22'!$1:$1</definedName>
    <definedName name="_xlnm.Print_Titles" localSheetId="0">'Balance Sheet Prev Yr 12.31.22'!$A:$F,'Balance Sheet Prev Yr 12.31.22'!$1:$2</definedName>
    <definedName name="_xlnm.Print_Titles" localSheetId="1">'Budget vs Act 12.31.22'!$A:$H,'Budget vs Act 12.31.22'!$1:$2</definedName>
    <definedName name="QB_COLUMN_290" localSheetId="1" hidden="1">'Budget vs Act 12.31.22'!$AG$1</definedName>
    <definedName name="QB_COLUMN_59200" localSheetId="0" hidden="1">'Balance Sheet Prev Yr 12.31.22'!$G$2</definedName>
    <definedName name="QB_COLUMN_59201" localSheetId="1" hidden="1">'Budget vs Act 12.31.22'!$I$2</definedName>
    <definedName name="QB_COLUMN_59202" localSheetId="1" hidden="1">'Budget vs Act 12.31.22'!$Q$2</definedName>
    <definedName name="QB_COLUMN_59203" localSheetId="1" hidden="1">'Budget vs Act 12.31.22'!$Y$2</definedName>
    <definedName name="QB_COLUMN_59204" localSheetId="1" hidden="1">'Budget vs Act 12.31.22'!$AG$2</definedName>
    <definedName name="QB_COLUMN_59205" localSheetId="1" hidden="1">'Budget vs Act 12.31.22'!$AO$2</definedName>
    <definedName name="QB_COLUMN_59206" localSheetId="1" hidden="1">'Budget vs Act 12.31.22'!$AW$2</definedName>
    <definedName name="QB_COLUMN_59300" localSheetId="1" hidden="1">'Budget vs Act 12.31.22'!$BE$2</definedName>
    <definedName name="QB_COLUMN_61210" localSheetId="0" hidden="1">'Balance Sheet Prev Yr 12.31.22'!$I$2</definedName>
    <definedName name="QB_COLUMN_63620" localSheetId="0" hidden="1">'Balance Sheet Prev Yr 12.31.22'!$K$2</definedName>
    <definedName name="QB_COLUMN_63620" localSheetId="1" hidden="1">'Budget vs Act 12.31.22'!$BI$2</definedName>
    <definedName name="QB_COLUMN_63621" localSheetId="1" hidden="1">'Budget vs Act 12.31.22'!$M$2</definedName>
    <definedName name="QB_COLUMN_63622" localSheetId="1" hidden="1">'Budget vs Act 12.31.22'!$U$2</definedName>
    <definedName name="QB_COLUMN_63623" localSheetId="1" hidden="1">'Budget vs Act 12.31.22'!$AC$2</definedName>
    <definedName name="QB_COLUMN_63624" localSheetId="1" hidden="1">'Budget vs Act 12.31.22'!$AK$2</definedName>
    <definedName name="QB_COLUMN_63625" localSheetId="1" hidden="1">'Budget vs Act 12.31.22'!$AS$2</definedName>
    <definedName name="QB_COLUMN_63626" localSheetId="1" hidden="1">'Budget vs Act 12.31.22'!$BA$2</definedName>
    <definedName name="QB_COLUMN_64430" localSheetId="1" hidden="1">'Budget vs Act 12.31.22'!$BK$2</definedName>
    <definedName name="QB_COLUMN_64431" localSheetId="1" hidden="1">'Budget vs Act 12.31.22'!$O$2</definedName>
    <definedName name="QB_COLUMN_64432" localSheetId="1" hidden="1">'Budget vs Act 12.31.22'!$W$2</definedName>
    <definedName name="QB_COLUMN_64433" localSheetId="1" hidden="1">'Budget vs Act 12.31.22'!$AE$2</definedName>
    <definedName name="QB_COLUMN_64434" localSheetId="1" hidden="1">'Budget vs Act 12.31.22'!$AM$2</definedName>
    <definedName name="QB_COLUMN_64435" localSheetId="1" hidden="1">'Budget vs Act 12.31.22'!$AU$2</definedName>
    <definedName name="QB_COLUMN_64436" localSheetId="1" hidden="1">'Budget vs Act 12.31.22'!$BC$2</definedName>
    <definedName name="QB_COLUMN_64830" localSheetId="0" hidden="1">'Balance Sheet Prev Yr 12.31.22'!$M$2</definedName>
    <definedName name="QB_COLUMN_76211" localSheetId="1" hidden="1">'Budget vs Act 12.31.22'!$K$2</definedName>
    <definedName name="QB_COLUMN_76212" localSheetId="1" hidden="1">'Budget vs Act 12.31.22'!$S$2</definedName>
    <definedName name="QB_COLUMN_76213" localSheetId="1" hidden="1">'Budget vs Act 12.31.22'!$AA$2</definedName>
    <definedName name="QB_COLUMN_76214" localSheetId="1" hidden="1">'Budget vs Act 12.31.22'!$AI$2</definedName>
    <definedName name="QB_COLUMN_76215" localSheetId="1" hidden="1">'Budget vs Act 12.31.22'!$AQ$2</definedName>
    <definedName name="QB_COLUMN_76216" localSheetId="1" hidden="1">'Budget vs Act 12.31.22'!$AY$2</definedName>
    <definedName name="QB_COLUMN_76310" localSheetId="1" hidden="1">'Budget vs Act 12.31.22'!$BG$2</definedName>
    <definedName name="QB_COLUMN_7721" localSheetId="2" hidden="1">'AR Aging 12.31.22'!$D$1</definedName>
    <definedName name="QB_COLUMN_7722" localSheetId="2" hidden="1">'AR Aging 12.31.22'!$F$1</definedName>
    <definedName name="QB_COLUMN_7723" localSheetId="2" hidden="1">'AR Aging 12.31.22'!$H$1</definedName>
    <definedName name="QB_COLUMN_7724" localSheetId="2" hidden="1">'AR Aging 12.31.22'!$J$1</definedName>
    <definedName name="QB_COLUMN_7725" localSheetId="2" hidden="1">'AR Aging 12.31.22'!$L$1</definedName>
    <definedName name="QB_COLUMN_8030" localSheetId="2" hidden="1">'AR Aging 12.31.22'!$N$1</definedName>
    <definedName name="QB_DATA_0" localSheetId="2" hidden="1">'AR Aging 12.31.22'!#REF!,'AR Aging 12.31.22'!$2:$2,'AR Aging 12.31.22'!$3:$3,'AR Aging 12.31.22'!$4:$4,'AR Aging 12.31.22'!$5:$5,'AR Aging 12.31.22'!$7:$7,'AR Aging 12.31.22'!$8:$8,'AR Aging 12.31.22'!$10:$10,'AR Aging 12.31.22'!$11:$11,'AR Aging 12.31.22'!$12:$12,'AR Aging 12.31.22'!$13:$13,'AR Aging 12.31.22'!$15:$15,'AR Aging 12.31.22'!$16:$16,'AR Aging 12.31.22'!$18:$18,'AR Aging 12.31.22'!$19:$19,'AR Aging 12.31.22'!$20:$20</definedName>
    <definedName name="QB_DATA_0" localSheetId="0" hidden="1">'Balance Sheet Prev Yr 12.31.22'!$6:$6,'Balance Sheet Prev Yr 12.31.22'!$7:$7,'Balance Sheet Prev Yr 12.31.22'!$8:$8,'Balance Sheet Prev Yr 12.31.22'!$9:$9,'Balance Sheet Prev Yr 12.31.22'!$10:$10,'Balance Sheet Prev Yr 12.31.22'!$11:$11,'Balance Sheet Prev Yr 12.31.22'!$12:$12,'Balance Sheet Prev Yr 12.31.22'!$15:$15,'Balance Sheet Prev Yr 12.31.22'!$18:$18,'Balance Sheet Prev Yr 12.31.22'!$19:$19,'Balance Sheet Prev Yr 12.31.22'!$20:$20,'Balance Sheet Prev Yr 12.31.22'!$21:$21,'Balance Sheet Prev Yr 12.31.22'!$26:$26,'Balance Sheet Prev Yr 12.31.22'!$27:$27,'Balance Sheet Prev Yr 12.31.22'!$28:$28,'Balance Sheet Prev Yr 12.31.22'!$29:$29</definedName>
    <definedName name="QB_DATA_0" localSheetId="1" hidden="1">'Budget vs Act 12.31.22'!$7:$7,'Budget vs Act 12.31.22'!$8:$8,'Budget vs Act 12.31.22'!$10:$10,'Budget vs Act 12.31.22'!$11:$11,'Budget vs Act 12.31.22'!$14:$14,'Budget vs Act 12.31.22'!$15:$15,'Budget vs Act 12.31.22'!$16:$16,'Budget vs Act 12.31.22'!$17:$17,'Budget vs Act 12.31.22'!$18:$18,'Budget vs Act 12.31.22'!$19:$19,'Budget vs Act 12.31.22'!$20:$20,'Budget vs Act 12.31.22'!$21:$21,'Budget vs Act 12.31.22'!$22:$22,'Budget vs Act 12.31.22'!$25:$25,'Budget vs Act 12.31.22'!$26:$26,'Budget vs Act 12.31.22'!$27:$27</definedName>
    <definedName name="QB_DATA_1" localSheetId="2" hidden="1">'AR Aging 12.31.22'!$22:$22,'AR Aging 12.31.22'!$25:$25,'AR Aging 12.31.22'!$27:$27,'AR Aging 12.31.22'!#REF!,'AR Aging 12.31.22'!$28:$28,'AR Aging 12.31.22'!$29:$29,'AR Aging 12.31.22'!$30:$30,'AR Aging 12.31.22'!$31:$31</definedName>
    <definedName name="QB_DATA_1" localSheetId="0" hidden="1">'Balance Sheet Prev Yr 12.31.22'!$30:$30,'Balance Sheet Prev Yr 12.31.22'!$31:$31,'Balance Sheet Prev Yr 12.31.22'!$32:$32,'Balance Sheet Prev Yr 12.31.22'!$33:$33,'Balance Sheet Prev Yr 12.31.22'!$34:$34,'Balance Sheet Prev Yr 12.31.22'!$35:$35,'Balance Sheet Prev Yr 12.31.22'!$36:$36,'Balance Sheet Prev Yr 12.31.22'!$37:$37,'Balance Sheet Prev Yr 12.31.22'!$38:$38,'Balance Sheet Prev Yr 12.31.22'!$39:$39,'Balance Sheet Prev Yr 12.31.22'!$40:$40,'Balance Sheet Prev Yr 12.31.22'!$41:$41,'Balance Sheet Prev Yr 12.31.22'!$42:$42,'Balance Sheet Prev Yr 12.31.22'!$43:$43,'Balance Sheet Prev Yr 12.31.22'!$44:$44,'Balance Sheet Prev Yr 12.31.22'!$45:$45</definedName>
    <definedName name="QB_DATA_1" localSheetId="1" hidden="1">'Budget vs Act 12.31.22'!$28:$28,'Budget vs Act 12.31.22'!$29:$29,'Budget vs Act 12.31.22'!$31:$31,'Budget vs Act 12.31.22'!$33:$33,'Budget vs Act 12.31.22'!$34:$34,'Budget vs Act 12.31.22'!$35:$35,'Budget vs Act 12.31.22'!$36:$36,'Budget vs Act 12.31.22'!$37:$37,'Budget vs Act 12.31.22'!$40:$40,'Budget vs Act 12.31.22'!$41:$41,'Budget vs Act 12.31.22'!$42:$42,'Budget vs Act 12.31.22'!$43:$43,'Budget vs Act 12.31.22'!$44:$44,'Budget vs Act 12.31.22'!$47:$47,'Budget vs Act 12.31.22'!$48:$48,'Budget vs Act 12.31.22'!$49:$49</definedName>
    <definedName name="QB_DATA_2" localSheetId="0" hidden="1">'Balance Sheet Prev Yr 12.31.22'!$46:$46,'Balance Sheet Prev Yr 12.31.22'!$47:$47,'Balance Sheet Prev Yr 12.31.22'!$48:$48,'Balance Sheet Prev Yr 12.31.22'!$51:$51,'Balance Sheet Prev Yr 12.31.22'!$52:$52,'Balance Sheet Prev Yr 12.31.22'!$53:$53,'Balance Sheet Prev Yr 12.31.22'!$54:$54,'Balance Sheet Prev Yr 12.31.22'!$55:$55,'Balance Sheet Prev Yr 12.31.22'!$56:$56,'Balance Sheet Prev Yr 12.31.22'!$57:$57,'Balance Sheet Prev Yr 12.31.22'!$61:$61,'Balance Sheet Prev Yr 12.31.22'!$68:$68,'Balance Sheet Prev Yr 12.31.22'!$72:$72,'Balance Sheet Prev Yr 12.31.22'!$73:$73,'Balance Sheet Prev Yr 12.31.22'!$74:$74,'Balance Sheet Prev Yr 12.31.22'!$75:$75</definedName>
    <definedName name="QB_DATA_2" localSheetId="1" hidden="1">'Budget vs Act 12.31.22'!$50:$50,'Budget vs Act 12.31.22'!$51:$51,'Budget vs Act 12.31.22'!$52:$52,'Budget vs Act 12.31.22'!$53:$53,'Budget vs Act 12.31.22'!$54:$54,'Budget vs Act 12.31.22'!$55:$55,'Budget vs Act 12.31.22'!$56:$56,'Budget vs Act 12.31.22'!$57:$57,'Budget vs Act 12.31.22'!$58:$58,'Budget vs Act 12.31.22'!$61:$61,'Budget vs Act 12.31.22'!$62:$62,'Budget vs Act 12.31.22'!$63:$63,'Budget vs Act 12.31.22'!$64:$64,'Budget vs Act 12.31.22'!$65:$65,'Budget vs Act 12.31.22'!$67:$67,'Budget vs Act 12.31.22'!$70:$70</definedName>
    <definedName name="QB_DATA_3" localSheetId="0" hidden="1">'Balance Sheet Prev Yr 12.31.22'!$76:$76,'Balance Sheet Prev Yr 12.31.22'!$77:$77,'Balance Sheet Prev Yr 12.31.22'!$78:$78,'Balance Sheet Prev Yr 12.31.22'!$79:$79,'Balance Sheet Prev Yr 12.31.22'!$80:$80,'Balance Sheet Prev Yr 12.31.22'!$81:$81,'Balance Sheet Prev Yr 12.31.22'!$82:$82,'Balance Sheet Prev Yr 12.31.22'!$83:$83,'Balance Sheet Prev Yr 12.31.22'!$84:$84,'Balance Sheet Prev Yr 12.31.22'!$85:$85,'Balance Sheet Prev Yr 12.31.22'!$87:$87,'Balance Sheet Prev Yr 12.31.22'!$88:$88,'Balance Sheet Prev Yr 12.31.22'!$89:$89,'Balance Sheet Prev Yr 12.31.22'!$90:$90,'Balance Sheet Prev Yr 12.31.22'!$95:$95,'Balance Sheet Prev Yr 12.31.22'!$97:$97</definedName>
    <definedName name="QB_DATA_3" localSheetId="1" hidden="1">'Budget vs Act 12.31.22'!$71:$71,'Budget vs Act 12.31.22'!$72:$72,'Budget vs Act 12.31.22'!$73:$73,'Budget vs Act 12.31.22'!$74:$74,'Budget vs Act 12.31.22'!$75:$75,'Budget vs Act 12.31.22'!$77:$77,'Budget vs Act 12.31.22'!$78:$78,'Budget vs Act 12.31.22'!$79:$79,'Budget vs Act 12.31.22'!$80:$80,'Budget vs Act 12.31.22'!$81:$81,'Budget vs Act 12.31.22'!$82:$82,'Budget vs Act 12.31.22'!$84:$84,'Budget vs Act 12.31.22'!$85:$85,'Budget vs Act 12.31.22'!$87:$87,'Budget vs Act 12.31.22'!$88:$88,'Budget vs Act 12.31.22'!$89:$89</definedName>
    <definedName name="QB_DATA_4" localSheetId="0" hidden="1">'Balance Sheet Prev Yr 12.31.22'!$99:$99</definedName>
    <definedName name="QB_DATA_4" localSheetId="1" hidden="1">'Budget vs Act 12.31.22'!$91:$91,'Budget vs Act 12.31.22'!$95:$95,'Budget vs Act 12.31.22'!$97:$97,'Budget vs Act 12.31.22'!$98:$98,'Budget vs Act 12.31.22'!$99:$99,'Budget vs Act 12.31.22'!$100:$100,'Budget vs Act 12.31.22'!$101:$101,'Budget vs Act 12.31.22'!$102:$102,'Budget vs Act 12.31.22'!$103:$103,'Budget vs Act 12.31.22'!$104:$104,'Budget vs Act 12.31.22'!$105:$105,'Budget vs Act 12.31.22'!$108:$108,'Budget vs Act 12.31.22'!$109:$109,'Budget vs Act 12.31.22'!$111:$111,'Budget vs Act 12.31.22'!$112:$112,'Budget vs Act 12.31.22'!$113:$113</definedName>
    <definedName name="QB_DATA_5" localSheetId="1" hidden="1">'Budget vs Act 12.31.22'!$114:$114,'Budget vs Act 12.31.22'!$116:$116,'Budget vs Act 12.31.22'!$117:$117,'Budget vs Act 12.31.22'!$118:$118,'Budget vs Act 12.31.22'!$119:$119,'Budget vs Act 12.31.22'!$120:$120,'Budget vs Act 12.31.22'!$121:$121,'Budget vs Act 12.31.22'!$122:$122,'Budget vs Act 12.31.22'!$125:$125,'Budget vs Act 12.31.22'!$126:$126,'Budget vs Act 12.31.22'!$127:$127,'Budget vs Act 12.31.22'!$128:$128,'Budget vs Act 12.31.22'!$129:$129,'Budget vs Act 12.31.22'!$130:$130,'Budget vs Act 12.31.22'!$132:$132,'Budget vs Act 12.31.22'!$133:$133</definedName>
    <definedName name="QB_DATA_6" localSheetId="1" hidden="1">'Budget vs Act 12.31.22'!$134:$134,'Budget vs Act 12.31.22'!$135:$135,'Budget vs Act 12.31.22'!$136:$136,'Budget vs Act 12.31.22'!$137:$137,'Budget vs Act 12.31.22'!$138:$138,'Budget vs Act 12.31.22'!$140:$140,'Budget vs Act 12.31.22'!$141:$141,'Budget vs Act 12.31.22'!$144:$144,'Budget vs Act 12.31.22'!$145:$145,'Budget vs Act 12.31.22'!$146:$146,'Budget vs Act 12.31.22'!$147:$147,'Budget vs Act 12.31.22'!$148:$148,'Budget vs Act 12.31.22'!$149:$149,'Budget vs Act 12.31.22'!$152:$152,'Budget vs Act 12.31.22'!$153:$153,'Budget vs Act 12.31.22'!$154:$154</definedName>
    <definedName name="QB_DATA_7" localSheetId="1" hidden="1">'Budget vs Act 12.31.22'!$155:$155,'Budget vs Act 12.31.22'!$156:$156,'Budget vs Act 12.31.22'!$157:$157,'Budget vs Act 12.31.22'!$158:$158,'Budget vs Act 12.31.22'!$159:$159,'Budget vs Act 12.31.22'!$160:$160,'Budget vs Act 12.31.22'!$162:$162,'Budget vs Act 12.31.22'!$164:$164,'Budget vs Act 12.31.22'!$165:$165,'Budget vs Act 12.31.22'!$166:$166,'Budget vs Act 12.31.22'!$167:$167,'Budget vs Act 12.31.22'!$168:$168,'Budget vs Act 12.31.22'!$169:$169,'Budget vs Act 12.31.22'!$170:$170,'Budget vs Act 12.31.22'!$173:$173,'Budget vs Act 12.31.22'!$174:$174</definedName>
    <definedName name="QB_DATA_8" localSheetId="1" hidden="1">'Budget vs Act 12.31.22'!$175:$175,'Budget vs Act 12.31.22'!$176:$176,'Budget vs Act 12.31.22'!$178:$178,'Budget vs Act 12.31.22'!$183:$183</definedName>
    <definedName name="QB_FORMULA_0" localSheetId="2" hidden="1">'AR Aging 12.31.22'!#REF!,'AR Aging 12.31.22'!$N$2,'AR Aging 12.31.22'!$N$3,'AR Aging 12.31.22'!$N$4,'AR Aging 12.31.22'!$N$5,'AR Aging 12.31.22'!$N$7,'AR Aging 12.31.22'!$N$8,'AR Aging 12.31.22'!$D$9,'AR Aging 12.31.22'!$F$9,'AR Aging 12.31.22'!$H$9,'AR Aging 12.31.22'!$J$9,'AR Aging 12.31.22'!$L$9,'AR Aging 12.31.22'!$N$9,'AR Aging 12.31.22'!$N$10,'AR Aging 12.31.22'!$N$11,'AR Aging 12.31.22'!$N$12</definedName>
    <definedName name="QB_FORMULA_0" localSheetId="0" hidden="1">'Balance Sheet Prev Yr 12.31.22'!$K$6,'Balance Sheet Prev Yr 12.31.22'!$M$6,'Balance Sheet Prev Yr 12.31.22'!$K$7,'Balance Sheet Prev Yr 12.31.22'!$M$7,'Balance Sheet Prev Yr 12.31.22'!$K$8,'Balance Sheet Prev Yr 12.31.22'!$M$8,'Balance Sheet Prev Yr 12.31.22'!$K$9,'Balance Sheet Prev Yr 12.31.22'!$M$9,'Balance Sheet Prev Yr 12.31.22'!$K$10,'Balance Sheet Prev Yr 12.31.22'!$M$10,'Balance Sheet Prev Yr 12.31.22'!$K$11,'Balance Sheet Prev Yr 12.31.22'!$M$11,'Balance Sheet Prev Yr 12.31.22'!$K$12,'Balance Sheet Prev Yr 12.31.22'!$M$12,'Balance Sheet Prev Yr 12.31.22'!$G$13,'Balance Sheet Prev Yr 12.31.22'!$I$13</definedName>
    <definedName name="QB_FORMULA_0" localSheetId="1" hidden="1">'Budget vs Act 12.31.22'!$M$7,'Budget vs Act 12.31.22'!$O$7,'Budget vs Act 12.31.22'!$U$7,'Budget vs Act 12.31.22'!$W$7,'Budget vs Act 12.31.22'!$AC$7,'Budget vs Act 12.31.22'!$AE$7,'Budget vs Act 12.31.22'!$AK$7,'Budget vs Act 12.31.22'!$AM$7,'Budget vs Act 12.31.22'!$AS$7,'Budget vs Act 12.31.22'!$AU$7,'Budget vs Act 12.31.22'!$BA$7,'Budget vs Act 12.31.22'!$BC$7,'Budget vs Act 12.31.22'!$BE$7,'Budget vs Act 12.31.22'!$BG$7,'Budget vs Act 12.31.22'!$BI$7,'Budget vs Act 12.31.22'!$BK$7</definedName>
    <definedName name="QB_FORMULA_1" localSheetId="2" hidden="1">'AR Aging 12.31.22'!$N$13,'AR Aging 12.31.22'!$N$15,'AR Aging 12.31.22'!$N$16,'AR Aging 12.31.22'!$D$17,'AR Aging 12.31.22'!$F$17,'AR Aging 12.31.22'!$H$17,'AR Aging 12.31.22'!$J$17,'AR Aging 12.31.22'!$L$17,'AR Aging 12.31.22'!$N$17,'AR Aging 12.31.22'!$N$18,'AR Aging 12.31.22'!$N$19,'AR Aging 12.31.22'!$N$20,'AR Aging 12.31.22'!$N$22,'AR Aging 12.31.22'!$D$23,'AR Aging 12.31.22'!$F$23,'AR Aging 12.31.22'!$H$23</definedName>
    <definedName name="QB_FORMULA_1" localSheetId="0" hidden="1">'Balance Sheet Prev Yr 12.31.22'!$K$13,'Balance Sheet Prev Yr 12.31.22'!$M$13,'Balance Sheet Prev Yr 12.31.22'!$K$15,'Balance Sheet Prev Yr 12.31.22'!$M$15,'Balance Sheet Prev Yr 12.31.22'!$G$16,'Balance Sheet Prev Yr 12.31.22'!$I$16,'Balance Sheet Prev Yr 12.31.22'!$K$16,'Balance Sheet Prev Yr 12.31.22'!$M$16,'Balance Sheet Prev Yr 12.31.22'!$K$18,'Balance Sheet Prev Yr 12.31.22'!$M$18,'Balance Sheet Prev Yr 12.31.22'!$K$19,'Balance Sheet Prev Yr 12.31.22'!$M$19,'Balance Sheet Prev Yr 12.31.22'!$K$20,'Balance Sheet Prev Yr 12.31.22'!$M$20,'Balance Sheet Prev Yr 12.31.22'!$K$21,'Balance Sheet Prev Yr 12.31.22'!$M$21</definedName>
    <definedName name="QB_FORMULA_1" localSheetId="1" hidden="1">'Budget vs Act 12.31.22'!$M$8,'Budget vs Act 12.31.22'!$O$8,'Budget vs Act 12.31.22'!$U$8,'Budget vs Act 12.31.22'!$W$8,'Budget vs Act 12.31.22'!$AC$8,'Budget vs Act 12.31.22'!$AE$8,'Budget vs Act 12.31.22'!$AK$8,'Budget vs Act 12.31.22'!$AM$8,'Budget vs Act 12.31.22'!$AS$8,'Budget vs Act 12.31.22'!$AU$8,'Budget vs Act 12.31.22'!$BA$8,'Budget vs Act 12.31.22'!$BC$8,'Budget vs Act 12.31.22'!$BE$8,'Budget vs Act 12.31.22'!$BG$8,'Budget vs Act 12.31.22'!$BI$8,'Budget vs Act 12.31.22'!$BK$8</definedName>
    <definedName name="QB_FORMULA_10" localSheetId="0" hidden="1">'Balance Sheet Prev Yr 12.31.22'!$K$87,'Balance Sheet Prev Yr 12.31.22'!$M$87,'Balance Sheet Prev Yr 12.31.22'!$K$88,'Balance Sheet Prev Yr 12.31.22'!$M$88,'Balance Sheet Prev Yr 12.31.22'!$K$89,'Balance Sheet Prev Yr 12.31.22'!$M$89,'Balance Sheet Prev Yr 12.31.22'!$K$90,'Balance Sheet Prev Yr 12.31.22'!$M$90,'Balance Sheet Prev Yr 12.31.22'!$G$91,'Balance Sheet Prev Yr 12.31.22'!$I$91,'Balance Sheet Prev Yr 12.31.22'!$K$91,'Balance Sheet Prev Yr 12.31.22'!$M$91,'Balance Sheet Prev Yr 12.31.22'!$G$92,'Balance Sheet Prev Yr 12.31.22'!$I$92,'Balance Sheet Prev Yr 12.31.22'!$K$92,'Balance Sheet Prev Yr 12.31.22'!$M$92</definedName>
    <definedName name="QB_FORMULA_10" localSheetId="1" hidden="1">'Budget vs Act 12.31.22'!$AC$18,'Budget vs Act 12.31.22'!$AE$18,'Budget vs Act 12.31.22'!$AK$18,'Budget vs Act 12.31.22'!$AM$18,'Budget vs Act 12.31.22'!$AS$18,'Budget vs Act 12.31.22'!$AU$18,'Budget vs Act 12.31.22'!$BA$18,'Budget vs Act 12.31.22'!$BC$18,'Budget vs Act 12.31.22'!$BE$18,'Budget vs Act 12.31.22'!$BG$18,'Budget vs Act 12.31.22'!$BI$18,'Budget vs Act 12.31.22'!$BK$18,'Budget vs Act 12.31.22'!$M$19,'Budget vs Act 12.31.22'!$O$19,'Budget vs Act 12.31.22'!$U$19,'Budget vs Act 12.31.22'!$W$19</definedName>
    <definedName name="QB_FORMULA_100" localSheetId="1" hidden="1">'Budget vs Act 12.31.22'!$U$118,'Budget vs Act 12.31.22'!$W$118,'Budget vs Act 12.31.22'!$AC$118,'Budget vs Act 12.31.22'!$AE$118,'Budget vs Act 12.31.22'!$AK$118,'Budget vs Act 12.31.22'!$AM$118,'Budget vs Act 12.31.22'!$AS$118,'Budget vs Act 12.31.22'!$AU$118,'Budget vs Act 12.31.22'!$BA$118,'Budget vs Act 12.31.22'!$BC$118,'Budget vs Act 12.31.22'!$BE$118,'Budget vs Act 12.31.22'!$BG$118,'Budget vs Act 12.31.22'!$BI$118,'Budget vs Act 12.31.22'!$BK$118,'Budget vs Act 12.31.22'!$M$119,'Budget vs Act 12.31.22'!$O$119</definedName>
    <definedName name="QB_FORMULA_101" localSheetId="1" hidden="1">'Budget vs Act 12.31.22'!$U$119,'Budget vs Act 12.31.22'!$W$119,'Budget vs Act 12.31.22'!$AC$119,'Budget vs Act 12.31.22'!$AE$119,'Budget vs Act 12.31.22'!$AK$119,'Budget vs Act 12.31.22'!$AM$119,'Budget vs Act 12.31.22'!$AS$119,'Budget vs Act 12.31.22'!$AU$119,'Budget vs Act 12.31.22'!$BA$119,'Budget vs Act 12.31.22'!$BC$119,'Budget vs Act 12.31.22'!$BE$119,'Budget vs Act 12.31.22'!$BG$119,'Budget vs Act 12.31.22'!$BI$119,'Budget vs Act 12.31.22'!$BK$119,'Budget vs Act 12.31.22'!$M$120,'Budget vs Act 12.31.22'!$O$120</definedName>
    <definedName name="QB_FORMULA_102" localSheetId="1" hidden="1">'Budget vs Act 12.31.22'!$U$120,'Budget vs Act 12.31.22'!$W$120,'Budget vs Act 12.31.22'!$AC$120,'Budget vs Act 12.31.22'!$AE$120,'Budget vs Act 12.31.22'!$AK$120,'Budget vs Act 12.31.22'!$AM$120,'Budget vs Act 12.31.22'!$AS$120,'Budget vs Act 12.31.22'!$AU$120,'Budget vs Act 12.31.22'!$BA$120,'Budget vs Act 12.31.22'!$BC$120,'Budget vs Act 12.31.22'!$BE$120,'Budget vs Act 12.31.22'!$BG$120,'Budget vs Act 12.31.22'!$BI$120,'Budget vs Act 12.31.22'!$BK$120,'Budget vs Act 12.31.22'!$M$121,'Budget vs Act 12.31.22'!$O$121</definedName>
    <definedName name="QB_FORMULA_103" localSheetId="1" hidden="1">'Budget vs Act 12.31.22'!$U$121,'Budget vs Act 12.31.22'!$W$121,'Budget vs Act 12.31.22'!$AC$121,'Budget vs Act 12.31.22'!$AE$121,'Budget vs Act 12.31.22'!$AK$121,'Budget vs Act 12.31.22'!$AM$121,'Budget vs Act 12.31.22'!$AS$121,'Budget vs Act 12.31.22'!$AU$121,'Budget vs Act 12.31.22'!$BA$121,'Budget vs Act 12.31.22'!$BC$121,'Budget vs Act 12.31.22'!$BE$121,'Budget vs Act 12.31.22'!$BG$121,'Budget vs Act 12.31.22'!$BI$121,'Budget vs Act 12.31.22'!$BK$121,'Budget vs Act 12.31.22'!$M$122,'Budget vs Act 12.31.22'!$O$122</definedName>
    <definedName name="QB_FORMULA_104" localSheetId="1" hidden="1">'Budget vs Act 12.31.22'!$U$122,'Budget vs Act 12.31.22'!$W$122,'Budget vs Act 12.31.22'!$AC$122,'Budget vs Act 12.31.22'!$AE$122,'Budget vs Act 12.31.22'!$AK$122,'Budget vs Act 12.31.22'!$AM$122,'Budget vs Act 12.31.22'!$AS$122,'Budget vs Act 12.31.22'!$AU$122,'Budget vs Act 12.31.22'!$BA$122,'Budget vs Act 12.31.22'!$BC$122,'Budget vs Act 12.31.22'!$BE$122,'Budget vs Act 12.31.22'!$BG$122,'Budget vs Act 12.31.22'!$BI$122,'Budget vs Act 12.31.22'!$BK$122,'Budget vs Act 12.31.22'!$I$123,'Budget vs Act 12.31.22'!$K$123</definedName>
    <definedName name="QB_FORMULA_105" localSheetId="1" hidden="1">'Budget vs Act 12.31.22'!$M$123,'Budget vs Act 12.31.22'!$O$123,'Budget vs Act 12.31.22'!$Q$123,'Budget vs Act 12.31.22'!$S$123,'Budget vs Act 12.31.22'!$U$123,'Budget vs Act 12.31.22'!$W$123,'Budget vs Act 12.31.22'!$Y$123,'Budget vs Act 12.31.22'!$AA$123,'Budget vs Act 12.31.22'!$AC$123,'Budget vs Act 12.31.22'!$AE$123,'Budget vs Act 12.31.22'!$AG$123,'Budget vs Act 12.31.22'!$AI$123,'Budget vs Act 12.31.22'!$AK$123,'Budget vs Act 12.31.22'!$AM$123,'Budget vs Act 12.31.22'!$AO$123,'Budget vs Act 12.31.22'!$AQ$123</definedName>
    <definedName name="QB_FORMULA_106" localSheetId="1" hidden="1">'Budget vs Act 12.31.22'!$AS$123,'Budget vs Act 12.31.22'!$AU$123,'Budget vs Act 12.31.22'!$AW$123,'Budget vs Act 12.31.22'!$AY$123,'Budget vs Act 12.31.22'!$BA$123,'Budget vs Act 12.31.22'!$BC$123,'Budget vs Act 12.31.22'!$BE$123,'Budget vs Act 12.31.22'!$BG$123,'Budget vs Act 12.31.22'!$BI$123,'Budget vs Act 12.31.22'!$BK$123,'Budget vs Act 12.31.22'!$M$125,'Budget vs Act 12.31.22'!$O$125,'Budget vs Act 12.31.22'!$U$125,'Budget vs Act 12.31.22'!$W$125,'Budget vs Act 12.31.22'!$AC$125,'Budget vs Act 12.31.22'!$AE$125</definedName>
    <definedName name="QB_FORMULA_107" localSheetId="1" hidden="1">'Budget vs Act 12.31.22'!$AK$125,'Budget vs Act 12.31.22'!$AM$125,'Budget vs Act 12.31.22'!$AS$125,'Budget vs Act 12.31.22'!$AU$125,'Budget vs Act 12.31.22'!$BA$125,'Budget vs Act 12.31.22'!$BC$125,'Budget vs Act 12.31.22'!$BE$125,'Budget vs Act 12.31.22'!$BG$125,'Budget vs Act 12.31.22'!$BI$125,'Budget vs Act 12.31.22'!$BK$125,'Budget vs Act 12.31.22'!$M$126,'Budget vs Act 12.31.22'!$O$126,'Budget vs Act 12.31.22'!$U$126,'Budget vs Act 12.31.22'!$W$126,'Budget vs Act 12.31.22'!$AC$126,'Budget vs Act 12.31.22'!$AE$126</definedName>
    <definedName name="QB_FORMULA_108" localSheetId="1" hidden="1">'Budget vs Act 12.31.22'!$AK$126,'Budget vs Act 12.31.22'!$AM$126,'Budget vs Act 12.31.22'!$AS$126,'Budget vs Act 12.31.22'!$AU$126,'Budget vs Act 12.31.22'!$BA$126,'Budget vs Act 12.31.22'!$BC$126,'Budget vs Act 12.31.22'!$BE$126,'Budget vs Act 12.31.22'!$BG$126,'Budget vs Act 12.31.22'!$BI$126,'Budget vs Act 12.31.22'!$BK$126,'Budget vs Act 12.31.22'!$M$127,'Budget vs Act 12.31.22'!$O$127,'Budget vs Act 12.31.22'!$U$127,'Budget vs Act 12.31.22'!$W$127,'Budget vs Act 12.31.22'!$AC$127,'Budget vs Act 12.31.22'!$AE$127</definedName>
    <definedName name="QB_FORMULA_109" localSheetId="1" hidden="1">'Budget vs Act 12.31.22'!$AK$127,'Budget vs Act 12.31.22'!$AM$127,'Budget vs Act 12.31.22'!$AS$127,'Budget vs Act 12.31.22'!$AU$127,'Budget vs Act 12.31.22'!$BA$127,'Budget vs Act 12.31.22'!$BC$127,'Budget vs Act 12.31.22'!$BE$127,'Budget vs Act 12.31.22'!$BG$127,'Budget vs Act 12.31.22'!$BI$127,'Budget vs Act 12.31.22'!$BK$127,'Budget vs Act 12.31.22'!$M$128,'Budget vs Act 12.31.22'!$O$128,'Budget vs Act 12.31.22'!$U$128,'Budget vs Act 12.31.22'!$W$128,'Budget vs Act 12.31.22'!$AC$128,'Budget vs Act 12.31.22'!$AE$128</definedName>
    <definedName name="QB_FORMULA_11" localSheetId="0" hidden="1">'Balance Sheet Prev Yr 12.31.22'!$G$93,'Balance Sheet Prev Yr 12.31.22'!$I$93,'Balance Sheet Prev Yr 12.31.22'!$K$93,'Balance Sheet Prev Yr 12.31.22'!$M$93,'Balance Sheet Prev Yr 12.31.22'!$K$95,'Balance Sheet Prev Yr 12.31.22'!$M$95,'Balance Sheet Prev Yr 12.31.22'!$K$97,'Balance Sheet Prev Yr 12.31.22'!$M$97,'Balance Sheet Prev Yr 12.31.22'!$G$98,'Balance Sheet Prev Yr 12.31.22'!$I$98,'Balance Sheet Prev Yr 12.31.22'!$K$98,'Balance Sheet Prev Yr 12.31.22'!$M$98,'Balance Sheet Prev Yr 12.31.22'!$K$99,'Balance Sheet Prev Yr 12.31.22'!$M$99,'Balance Sheet Prev Yr 12.31.22'!$G$100,'Balance Sheet Prev Yr 12.31.22'!$I$100</definedName>
    <definedName name="QB_FORMULA_11" localSheetId="1" hidden="1">'Budget vs Act 12.31.22'!$AC$19,'Budget vs Act 12.31.22'!$AE$19,'Budget vs Act 12.31.22'!$AK$19,'Budget vs Act 12.31.22'!$AM$19,'Budget vs Act 12.31.22'!$AS$19,'Budget vs Act 12.31.22'!$AU$19,'Budget vs Act 12.31.22'!$BA$19,'Budget vs Act 12.31.22'!$BC$19,'Budget vs Act 12.31.22'!$BE$19,'Budget vs Act 12.31.22'!$BG$19,'Budget vs Act 12.31.22'!$BI$19,'Budget vs Act 12.31.22'!$BK$19,'Budget vs Act 12.31.22'!$BE$20,'Budget vs Act 12.31.22'!$BE$21,'Budget vs Act 12.31.22'!$M$22,'Budget vs Act 12.31.22'!$O$22</definedName>
    <definedName name="QB_FORMULA_110" localSheetId="1" hidden="1">'Budget vs Act 12.31.22'!$AK$128,'Budget vs Act 12.31.22'!$AM$128,'Budget vs Act 12.31.22'!$AS$128,'Budget vs Act 12.31.22'!$AU$128,'Budget vs Act 12.31.22'!$BA$128,'Budget vs Act 12.31.22'!$BC$128,'Budget vs Act 12.31.22'!$BE$128,'Budget vs Act 12.31.22'!$BG$128,'Budget vs Act 12.31.22'!$BI$128,'Budget vs Act 12.31.22'!$BK$128,'Budget vs Act 12.31.22'!$M$129,'Budget vs Act 12.31.22'!$O$129,'Budget vs Act 12.31.22'!$U$129,'Budget vs Act 12.31.22'!$W$129,'Budget vs Act 12.31.22'!$AC$129,'Budget vs Act 12.31.22'!$AE$129</definedName>
    <definedName name="QB_FORMULA_111" localSheetId="1" hidden="1">'Budget vs Act 12.31.22'!$AK$129,'Budget vs Act 12.31.22'!$AM$129,'Budget vs Act 12.31.22'!$AS$129,'Budget vs Act 12.31.22'!$AU$129,'Budget vs Act 12.31.22'!$BA$129,'Budget vs Act 12.31.22'!$BC$129,'Budget vs Act 12.31.22'!$BE$129,'Budget vs Act 12.31.22'!$BG$129,'Budget vs Act 12.31.22'!$BI$129,'Budget vs Act 12.31.22'!$BK$129,'Budget vs Act 12.31.22'!$M$130,'Budget vs Act 12.31.22'!$O$130,'Budget vs Act 12.31.22'!$U$130,'Budget vs Act 12.31.22'!$W$130,'Budget vs Act 12.31.22'!$AC$130,'Budget vs Act 12.31.22'!$AE$130</definedName>
    <definedName name="QB_FORMULA_112" localSheetId="1" hidden="1">'Budget vs Act 12.31.22'!$AK$130,'Budget vs Act 12.31.22'!$AM$130,'Budget vs Act 12.31.22'!$AS$130,'Budget vs Act 12.31.22'!$AU$130,'Budget vs Act 12.31.22'!$BA$130,'Budget vs Act 12.31.22'!$BC$130,'Budget vs Act 12.31.22'!$BE$130,'Budget vs Act 12.31.22'!$BG$130,'Budget vs Act 12.31.22'!$BI$130,'Budget vs Act 12.31.22'!$BK$130,'Budget vs Act 12.31.22'!$M$132,'Budget vs Act 12.31.22'!$O$132,'Budget vs Act 12.31.22'!$U$132,'Budget vs Act 12.31.22'!$W$132,'Budget vs Act 12.31.22'!$AC$132,'Budget vs Act 12.31.22'!$AE$132</definedName>
    <definedName name="QB_FORMULA_113" localSheetId="1" hidden="1">'Budget vs Act 12.31.22'!$AK$132,'Budget vs Act 12.31.22'!$AM$132,'Budget vs Act 12.31.22'!$AS$132,'Budget vs Act 12.31.22'!$AU$132,'Budget vs Act 12.31.22'!$BA$132,'Budget vs Act 12.31.22'!$BC$132,'Budget vs Act 12.31.22'!$BE$132,'Budget vs Act 12.31.22'!$BG$132,'Budget vs Act 12.31.22'!$BI$132,'Budget vs Act 12.31.22'!$BK$132,'Budget vs Act 12.31.22'!$BE$133,'Budget vs Act 12.31.22'!$M$134,'Budget vs Act 12.31.22'!$O$134,'Budget vs Act 12.31.22'!$U$134,'Budget vs Act 12.31.22'!$W$134,'Budget vs Act 12.31.22'!$AC$134</definedName>
    <definedName name="QB_FORMULA_114" localSheetId="1" hidden="1">'Budget vs Act 12.31.22'!$AE$134,'Budget vs Act 12.31.22'!$AK$134,'Budget vs Act 12.31.22'!$AM$134,'Budget vs Act 12.31.22'!$AS$134,'Budget vs Act 12.31.22'!$AU$134,'Budget vs Act 12.31.22'!$BA$134,'Budget vs Act 12.31.22'!$BC$134,'Budget vs Act 12.31.22'!$BE$134,'Budget vs Act 12.31.22'!$BG$134,'Budget vs Act 12.31.22'!$BI$134,'Budget vs Act 12.31.22'!$BK$134,'Budget vs Act 12.31.22'!$M$135,'Budget vs Act 12.31.22'!$O$135,'Budget vs Act 12.31.22'!$U$135,'Budget vs Act 12.31.22'!$W$135,'Budget vs Act 12.31.22'!$AC$135</definedName>
    <definedName name="QB_FORMULA_115" localSheetId="1" hidden="1">'Budget vs Act 12.31.22'!$AE$135,'Budget vs Act 12.31.22'!$AK$135,'Budget vs Act 12.31.22'!$AM$135,'Budget vs Act 12.31.22'!$AS$135,'Budget vs Act 12.31.22'!$AU$135,'Budget vs Act 12.31.22'!$BA$135,'Budget vs Act 12.31.22'!$BC$135,'Budget vs Act 12.31.22'!$BE$135,'Budget vs Act 12.31.22'!$BG$135,'Budget vs Act 12.31.22'!$BI$135,'Budget vs Act 12.31.22'!$BK$135,'Budget vs Act 12.31.22'!$M$136,'Budget vs Act 12.31.22'!$O$136,'Budget vs Act 12.31.22'!$U$136,'Budget vs Act 12.31.22'!$W$136,'Budget vs Act 12.31.22'!$AC$136</definedName>
    <definedName name="QB_FORMULA_116" localSheetId="1" hidden="1">'Budget vs Act 12.31.22'!$AE$136,'Budget vs Act 12.31.22'!$AK$136,'Budget vs Act 12.31.22'!$AM$136,'Budget vs Act 12.31.22'!$AS$136,'Budget vs Act 12.31.22'!$AU$136,'Budget vs Act 12.31.22'!$BA$136,'Budget vs Act 12.31.22'!$BC$136,'Budget vs Act 12.31.22'!$BE$136,'Budget vs Act 12.31.22'!$BG$136,'Budget vs Act 12.31.22'!$BI$136,'Budget vs Act 12.31.22'!$BK$136,'Budget vs Act 12.31.22'!$M$137,'Budget vs Act 12.31.22'!$O$137,'Budget vs Act 12.31.22'!$U$137,'Budget vs Act 12.31.22'!$W$137,'Budget vs Act 12.31.22'!$AC$137</definedName>
    <definedName name="QB_FORMULA_117" localSheetId="1" hidden="1">'Budget vs Act 12.31.22'!$AE$137,'Budget vs Act 12.31.22'!$AK$137,'Budget vs Act 12.31.22'!$AM$137,'Budget vs Act 12.31.22'!$AS$137,'Budget vs Act 12.31.22'!$AU$137,'Budget vs Act 12.31.22'!$BA$137,'Budget vs Act 12.31.22'!$BC$137,'Budget vs Act 12.31.22'!$BE$137,'Budget vs Act 12.31.22'!$BG$137,'Budget vs Act 12.31.22'!$BI$137,'Budget vs Act 12.31.22'!$BK$137,'Budget vs Act 12.31.22'!$M$138,'Budget vs Act 12.31.22'!$O$138,'Budget vs Act 12.31.22'!$U$138,'Budget vs Act 12.31.22'!$W$138,'Budget vs Act 12.31.22'!$AC$138</definedName>
    <definedName name="QB_FORMULA_118" localSheetId="1" hidden="1">'Budget vs Act 12.31.22'!$AE$138,'Budget vs Act 12.31.22'!$AK$138,'Budget vs Act 12.31.22'!$AM$138,'Budget vs Act 12.31.22'!$AS$138,'Budget vs Act 12.31.22'!$AU$138,'Budget vs Act 12.31.22'!$BA$138,'Budget vs Act 12.31.22'!$BC$138,'Budget vs Act 12.31.22'!$BE$138,'Budget vs Act 12.31.22'!$BG$138,'Budget vs Act 12.31.22'!$BI$138,'Budget vs Act 12.31.22'!$BK$138,'Budget vs Act 12.31.22'!$I$139,'Budget vs Act 12.31.22'!$K$139,'Budget vs Act 12.31.22'!$M$139,'Budget vs Act 12.31.22'!$O$139,'Budget vs Act 12.31.22'!$Q$139</definedName>
    <definedName name="QB_FORMULA_119" localSheetId="1" hidden="1">'Budget vs Act 12.31.22'!$S$139,'Budget vs Act 12.31.22'!$U$139,'Budget vs Act 12.31.22'!$W$139,'Budget vs Act 12.31.22'!$Y$139,'Budget vs Act 12.31.22'!$AA$139,'Budget vs Act 12.31.22'!$AC$139,'Budget vs Act 12.31.22'!$AE$139,'Budget vs Act 12.31.22'!$AG$139,'Budget vs Act 12.31.22'!$AI$139,'Budget vs Act 12.31.22'!$AK$139,'Budget vs Act 12.31.22'!$AM$139,'Budget vs Act 12.31.22'!$AO$139,'Budget vs Act 12.31.22'!$AQ$139,'Budget vs Act 12.31.22'!$AS$139,'Budget vs Act 12.31.22'!$AU$139,'Budget vs Act 12.31.22'!$AW$139</definedName>
    <definedName name="QB_FORMULA_12" localSheetId="0" hidden="1">'Balance Sheet Prev Yr 12.31.22'!$K$100,'Balance Sheet Prev Yr 12.31.22'!$M$100,'Balance Sheet Prev Yr 12.31.22'!$G$101,'Balance Sheet Prev Yr 12.31.22'!$I$101,'Balance Sheet Prev Yr 12.31.22'!$K$101,'Balance Sheet Prev Yr 12.31.22'!$M$101</definedName>
    <definedName name="QB_FORMULA_12" localSheetId="1" hidden="1">'Budget vs Act 12.31.22'!$U$22,'Budget vs Act 12.31.22'!$W$22,'Budget vs Act 12.31.22'!$AC$22,'Budget vs Act 12.31.22'!$AE$22,'Budget vs Act 12.31.22'!$AK$22,'Budget vs Act 12.31.22'!$AM$22,'Budget vs Act 12.31.22'!$AS$22,'Budget vs Act 12.31.22'!$AU$22,'Budget vs Act 12.31.22'!$BA$22,'Budget vs Act 12.31.22'!$BC$22,'Budget vs Act 12.31.22'!$BE$22,'Budget vs Act 12.31.22'!$BG$22,'Budget vs Act 12.31.22'!$BI$22,'Budget vs Act 12.31.22'!$BK$22,'Budget vs Act 12.31.22'!$I$23,'Budget vs Act 12.31.22'!$K$23</definedName>
    <definedName name="QB_FORMULA_120" localSheetId="1" hidden="1">'Budget vs Act 12.31.22'!$AY$139,'Budget vs Act 12.31.22'!$BA$139,'Budget vs Act 12.31.22'!$BC$139,'Budget vs Act 12.31.22'!$BE$139,'Budget vs Act 12.31.22'!$BG$139,'Budget vs Act 12.31.22'!$BI$139,'Budget vs Act 12.31.22'!$BK$139,'Budget vs Act 12.31.22'!$M$140,'Budget vs Act 12.31.22'!$O$140,'Budget vs Act 12.31.22'!$U$140,'Budget vs Act 12.31.22'!$W$140,'Budget vs Act 12.31.22'!$AC$140,'Budget vs Act 12.31.22'!$AE$140,'Budget vs Act 12.31.22'!$AK$140,'Budget vs Act 12.31.22'!$AM$140,'Budget vs Act 12.31.22'!$AS$140</definedName>
    <definedName name="QB_FORMULA_121" localSheetId="1" hidden="1">'Budget vs Act 12.31.22'!$AU$140,'Budget vs Act 12.31.22'!$BA$140,'Budget vs Act 12.31.22'!$BC$140,'Budget vs Act 12.31.22'!$BE$140,'Budget vs Act 12.31.22'!$BG$140,'Budget vs Act 12.31.22'!$BI$140,'Budget vs Act 12.31.22'!$BK$140,'Budget vs Act 12.31.22'!$M$141,'Budget vs Act 12.31.22'!$O$141,'Budget vs Act 12.31.22'!$U$141,'Budget vs Act 12.31.22'!$W$141,'Budget vs Act 12.31.22'!$AC$141,'Budget vs Act 12.31.22'!$AE$141,'Budget vs Act 12.31.22'!$AK$141,'Budget vs Act 12.31.22'!$AM$141,'Budget vs Act 12.31.22'!$AS$141</definedName>
    <definedName name="QB_FORMULA_122" localSheetId="1" hidden="1">'Budget vs Act 12.31.22'!$AU$141,'Budget vs Act 12.31.22'!$BA$141,'Budget vs Act 12.31.22'!$BC$141,'Budget vs Act 12.31.22'!$BE$141,'Budget vs Act 12.31.22'!$BG$141,'Budget vs Act 12.31.22'!$BI$141,'Budget vs Act 12.31.22'!$BK$141,'Budget vs Act 12.31.22'!$I$142,'Budget vs Act 12.31.22'!$K$142,'Budget vs Act 12.31.22'!$M$142,'Budget vs Act 12.31.22'!$O$142,'Budget vs Act 12.31.22'!$Q$142,'Budget vs Act 12.31.22'!$S$142,'Budget vs Act 12.31.22'!$U$142,'Budget vs Act 12.31.22'!$W$142,'Budget vs Act 12.31.22'!$Y$142</definedName>
    <definedName name="QB_FORMULA_123" localSheetId="1" hidden="1">'Budget vs Act 12.31.22'!$AA$142,'Budget vs Act 12.31.22'!$AC$142,'Budget vs Act 12.31.22'!$AE$142,'Budget vs Act 12.31.22'!$AG$142,'Budget vs Act 12.31.22'!$AI$142,'Budget vs Act 12.31.22'!$AK$142,'Budget vs Act 12.31.22'!$AM$142,'Budget vs Act 12.31.22'!$AO$142,'Budget vs Act 12.31.22'!$AQ$142,'Budget vs Act 12.31.22'!$AS$142,'Budget vs Act 12.31.22'!$AU$142,'Budget vs Act 12.31.22'!$AW$142,'Budget vs Act 12.31.22'!$AY$142,'Budget vs Act 12.31.22'!$BA$142,'Budget vs Act 12.31.22'!$BC$142,'Budget vs Act 12.31.22'!$BE$142</definedName>
    <definedName name="QB_FORMULA_124" localSheetId="1" hidden="1">'Budget vs Act 12.31.22'!$BG$142,'Budget vs Act 12.31.22'!$BI$142,'Budget vs Act 12.31.22'!$BK$142,'Budget vs Act 12.31.22'!$M$144,'Budget vs Act 12.31.22'!$O$144,'Budget vs Act 12.31.22'!$U$144,'Budget vs Act 12.31.22'!$W$144,'Budget vs Act 12.31.22'!$AC$144,'Budget vs Act 12.31.22'!$AE$144,'Budget vs Act 12.31.22'!$AK$144,'Budget vs Act 12.31.22'!$AM$144,'Budget vs Act 12.31.22'!$AS$144,'Budget vs Act 12.31.22'!$AU$144,'Budget vs Act 12.31.22'!$BA$144,'Budget vs Act 12.31.22'!$BC$144,'Budget vs Act 12.31.22'!$BE$144</definedName>
    <definedName name="QB_FORMULA_125" localSheetId="1" hidden="1">'Budget vs Act 12.31.22'!$BG$144,'Budget vs Act 12.31.22'!$BI$144,'Budget vs Act 12.31.22'!$BK$144,'Budget vs Act 12.31.22'!$M$145,'Budget vs Act 12.31.22'!$O$145,'Budget vs Act 12.31.22'!$U$145,'Budget vs Act 12.31.22'!$W$145,'Budget vs Act 12.31.22'!$AC$145,'Budget vs Act 12.31.22'!$AE$145,'Budget vs Act 12.31.22'!$AK$145,'Budget vs Act 12.31.22'!$AM$145,'Budget vs Act 12.31.22'!$AS$145,'Budget vs Act 12.31.22'!$AU$145,'Budget vs Act 12.31.22'!$BA$145,'Budget vs Act 12.31.22'!$BC$145,'Budget vs Act 12.31.22'!$BE$145</definedName>
    <definedName name="QB_FORMULA_126" localSheetId="1" hidden="1">'Budget vs Act 12.31.22'!$BG$145,'Budget vs Act 12.31.22'!$BI$145,'Budget vs Act 12.31.22'!$BK$145,'Budget vs Act 12.31.22'!$M$146,'Budget vs Act 12.31.22'!$O$146,'Budget vs Act 12.31.22'!$U$146,'Budget vs Act 12.31.22'!$W$146,'Budget vs Act 12.31.22'!$AC$146,'Budget vs Act 12.31.22'!$AE$146,'Budget vs Act 12.31.22'!$AK$146,'Budget vs Act 12.31.22'!$AM$146,'Budget vs Act 12.31.22'!$AS$146,'Budget vs Act 12.31.22'!$AU$146,'Budget vs Act 12.31.22'!$BA$146,'Budget vs Act 12.31.22'!$BC$146,'Budget vs Act 12.31.22'!$BE$146</definedName>
    <definedName name="QB_FORMULA_127" localSheetId="1" hidden="1">'Budget vs Act 12.31.22'!$BG$146,'Budget vs Act 12.31.22'!$BI$146,'Budget vs Act 12.31.22'!$BK$146,'Budget vs Act 12.31.22'!$M$147,'Budget vs Act 12.31.22'!$O$147,'Budget vs Act 12.31.22'!$U$147,'Budget vs Act 12.31.22'!$W$147,'Budget vs Act 12.31.22'!$AC$147,'Budget vs Act 12.31.22'!$AE$147,'Budget vs Act 12.31.22'!$AK$147,'Budget vs Act 12.31.22'!$AM$147,'Budget vs Act 12.31.22'!$AS$147,'Budget vs Act 12.31.22'!$AU$147,'Budget vs Act 12.31.22'!$BA$147,'Budget vs Act 12.31.22'!$BC$147,'Budget vs Act 12.31.22'!$BE$147</definedName>
    <definedName name="QB_FORMULA_128" localSheetId="1" hidden="1">'Budget vs Act 12.31.22'!$BG$147,'Budget vs Act 12.31.22'!$BI$147,'Budget vs Act 12.31.22'!$BK$147,'Budget vs Act 12.31.22'!$M$148,'Budget vs Act 12.31.22'!$O$148,'Budget vs Act 12.31.22'!$U$148,'Budget vs Act 12.31.22'!$W$148,'Budget vs Act 12.31.22'!$AC$148,'Budget vs Act 12.31.22'!$AE$148,'Budget vs Act 12.31.22'!$AK$148,'Budget vs Act 12.31.22'!$AM$148,'Budget vs Act 12.31.22'!$AS$148,'Budget vs Act 12.31.22'!$AU$148,'Budget vs Act 12.31.22'!$BA$148,'Budget vs Act 12.31.22'!$BC$148,'Budget vs Act 12.31.22'!$BE$148</definedName>
    <definedName name="QB_FORMULA_129" localSheetId="1" hidden="1">'Budget vs Act 12.31.22'!$BG$148,'Budget vs Act 12.31.22'!$BI$148,'Budget vs Act 12.31.22'!$BK$148,'Budget vs Act 12.31.22'!$M$149,'Budget vs Act 12.31.22'!$O$149,'Budget vs Act 12.31.22'!$U$149,'Budget vs Act 12.31.22'!$W$149,'Budget vs Act 12.31.22'!$AC$149,'Budget vs Act 12.31.22'!$AE$149,'Budget vs Act 12.31.22'!$AK$149,'Budget vs Act 12.31.22'!$AM$149,'Budget vs Act 12.31.22'!$AS$149,'Budget vs Act 12.31.22'!$AU$149,'Budget vs Act 12.31.22'!$BA$149,'Budget vs Act 12.31.22'!$BC$149,'Budget vs Act 12.31.22'!$BE$149</definedName>
    <definedName name="QB_FORMULA_13" localSheetId="1" hidden="1">'Budget vs Act 12.31.22'!$M$23,'Budget vs Act 12.31.22'!$O$23,'Budget vs Act 12.31.22'!$Q$23,'Budget vs Act 12.31.22'!$S$23,'Budget vs Act 12.31.22'!$U$23,'Budget vs Act 12.31.22'!$W$23,'Budget vs Act 12.31.22'!$Y$23,'Budget vs Act 12.31.22'!$AA$23,'Budget vs Act 12.31.22'!$AC$23,'Budget vs Act 12.31.22'!$AE$23,'Budget vs Act 12.31.22'!$AG$23,'Budget vs Act 12.31.22'!$AI$23,'Budget vs Act 12.31.22'!$AK$23,'Budget vs Act 12.31.22'!$AM$23,'Budget vs Act 12.31.22'!$AO$23,'Budget vs Act 12.31.22'!$AQ$23</definedName>
    <definedName name="QB_FORMULA_130" localSheetId="1" hidden="1">'Budget vs Act 12.31.22'!$BG$149,'Budget vs Act 12.31.22'!$BI$149,'Budget vs Act 12.31.22'!$BK$149,'Budget vs Act 12.31.22'!$I$150,'Budget vs Act 12.31.22'!$K$150,'Budget vs Act 12.31.22'!$M$150,'Budget vs Act 12.31.22'!$O$150,'Budget vs Act 12.31.22'!$Q$150,'Budget vs Act 12.31.22'!$S$150,'Budget vs Act 12.31.22'!$U$150,'Budget vs Act 12.31.22'!$W$150,'Budget vs Act 12.31.22'!$Y$150,'Budget vs Act 12.31.22'!$AA$150,'Budget vs Act 12.31.22'!$AC$150,'Budget vs Act 12.31.22'!$AE$150,'Budget vs Act 12.31.22'!$AG$150</definedName>
    <definedName name="QB_FORMULA_131" localSheetId="1" hidden="1">'Budget vs Act 12.31.22'!$AI$150,'Budget vs Act 12.31.22'!$AK$150,'Budget vs Act 12.31.22'!$AM$150,'Budget vs Act 12.31.22'!$AO$150,'Budget vs Act 12.31.22'!$AQ$150,'Budget vs Act 12.31.22'!$AS$150,'Budget vs Act 12.31.22'!$AU$150,'Budget vs Act 12.31.22'!$AW$150,'Budget vs Act 12.31.22'!$AY$150,'Budget vs Act 12.31.22'!$BA$150,'Budget vs Act 12.31.22'!$BC$150,'Budget vs Act 12.31.22'!$BE$150,'Budget vs Act 12.31.22'!$BG$150,'Budget vs Act 12.31.22'!$BI$150,'Budget vs Act 12.31.22'!$BK$150,'Budget vs Act 12.31.22'!$M$152</definedName>
    <definedName name="QB_FORMULA_132" localSheetId="1" hidden="1">'Budget vs Act 12.31.22'!$O$152,'Budget vs Act 12.31.22'!$U$152,'Budget vs Act 12.31.22'!$W$152,'Budget vs Act 12.31.22'!$AC$152,'Budget vs Act 12.31.22'!$AE$152,'Budget vs Act 12.31.22'!$AK$152,'Budget vs Act 12.31.22'!$AM$152,'Budget vs Act 12.31.22'!$AS$152,'Budget vs Act 12.31.22'!$AU$152,'Budget vs Act 12.31.22'!$BA$152,'Budget vs Act 12.31.22'!$BC$152,'Budget vs Act 12.31.22'!$BE$152,'Budget vs Act 12.31.22'!$BG$152,'Budget vs Act 12.31.22'!$BI$152,'Budget vs Act 12.31.22'!$BK$152,'Budget vs Act 12.31.22'!$M$153</definedName>
    <definedName name="QB_FORMULA_133" localSheetId="1" hidden="1">'Budget vs Act 12.31.22'!$O$153,'Budget vs Act 12.31.22'!$U$153,'Budget vs Act 12.31.22'!$W$153,'Budget vs Act 12.31.22'!$AC$153,'Budget vs Act 12.31.22'!$AE$153,'Budget vs Act 12.31.22'!$AK$153,'Budget vs Act 12.31.22'!$AM$153,'Budget vs Act 12.31.22'!$AS$153,'Budget vs Act 12.31.22'!$AU$153,'Budget vs Act 12.31.22'!$BA$153,'Budget vs Act 12.31.22'!$BC$153,'Budget vs Act 12.31.22'!$BE$153,'Budget vs Act 12.31.22'!$BG$153,'Budget vs Act 12.31.22'!$BI$153,'Budget vs Act 12.31.22'!$BK$153,'Budget vs Act 12.31.22'!$M$154</definedName>
    <definedName name="QB_FORMULA_134" localSheetId="1" hidden="1">'Budget vs Act 12.31.22'!$O$154,'Budget vs Act 12.31.22'!$U$154,'Budget vs Act 12.31.22'!$W$154,'Budget vs Act 12.31.22'!$AC$154,'Budget vs Act 12.31.22'!$AE$154,'Budget vs Act 12.31.22'!$AK$154,'Budget vs Act 12.31.22'!$AM$154,'Budget vs Act 12.31.22'!$AS$154,'Budget vs Act 12.31.22'!$AU$154,'Budget vs Act 12.31.22'!$BA$154,'Budget vs Act 12.31.22'!$BC$154,'Budget vs Act 12.31.22'!$BE$154,'Budget vs Act 12.31.22'!$BG$154,'Budget vs Act 12.31.22'!$BI$154,'Budget vs Act 12.31.22'!$BK$154,'Budget vs Act 12.31.22'!$M$155</definedName>
    <definedName name="QB_FORMULA_135" localSheetId="1" hidden="1">'Budget vs Act 12.31.22'!$O$155,'Budget vs Act 12.31.22'!$U$155,'Budget vs Act 12.31.22'!$W$155,'Budget vs Act 12.31.22'!$AC$155,'Budget vs Act 12.31.22'!$AE$155,'Budget vs Act 12.31.22'!$AK$155,'Budget vs Act 12.31.22'!$AM$155,'Budget vs Act 12.31.22'!$AS$155,'Budget vs Act 12.31.22'!$AU$155,'Budget vs Act 12.31.22'!$BA$155,'Budget vs Act 12.31.22'!$BC$155,'Budget vs Act 12.31.22'!$BE$155,'Budget vs Act 12.31.22'!$BG$155,'Budget vs Act 12.31.22'!$BI$155,'Budget vs Act 12.31.22'!$BK$155,'Budget vs Act 12.31.22'!$M$156</definedName>
    <definedName name="QB_FORMULA_136" localSheetId="1" hidden="1">'Budget vs Act 12.31.22'!$O$156,'Budget vs Act 12.31.22'!$U$156,'Budget vs Act 12.31.22'!$W$156,'Budget vs Act 12.31.22'!$AC$156,'Budget vs Act 12.31.22'!$AE$156,'Budget vs Act 12.31.22'!$AK$156,'Budget vs Act 12.31.22'!$AM$156,'Budget vs Act 12.31.22'!$AS$156,'Budget vs Act 12.31.22'!$AU$156,'Budget vs Act 12.31.22'!$BA$156,'Budget vs Act 12.31.22'!$BC$156,'Budget vs Act 12.31.22'!$BE$156,'Budget vs Act 12.31.22'!$BG$156,'Budget vs Act 12.31.22'!$BI$156,'Budget vs Act 12.31.22'!$BK$156,'Budget vs Act 12.31.22'!$M$157</definedName>
    <definedName name="QB_FORMULA_137" localSheetId="1" hidden="1">'Budget vs Act 12.31.22'!$O$157,'Budget vs Act 12.31.22'!$U$157,'Budget vs Act 12.31.22'!$W$157,'Budget vs Act 12.31.22'!$AC$157,'Budget vs Act 12.31.22'!$AE$157,'Budget vs Act 12.31.22'!$AK$157,'Budget vs Act 12.31.22'!$AM$157,'Budget vs Act 12.31.22'!$AS$157,'Budget vs Act 12.31.22'!$AU$157,'Budget vs Act 12.31.22'!$BA$157,'Budget vs Act 12.31.22'!$BC$157,'Budget vs Act 12.31.22'!$BE$157,'Budget vs Act 12.31.22'!$BG$157,'Budget vs Act 12.31.22'!$BI$157,'Budget vs Act 12.31.22'!$BK$157,'Budget vs Act 12.31.22'!$M$158</definedName>
    <definedName name="QB_FORMULA_138" localSheetId="1" hidden="1">'Budget vs Act 12.31.22'!$O$158,'Budget vs Act 12.31.22'!$U$158,'Budget vs Act 12.31.22'!$W$158,'Budget vs Act 12.31.22'!$AC$158,'Budget vs Act 12.31.22'!$AE$158,'Budget vs Act 12.31.22'!$AK$158,'Budget vs Act 12.31.22'!$AM$158,'Budget vs Act 12.31.22'!$AS$158,'Budget vs Act 12.31.22'!$AU$158,'Budget vs Act 12.31.22'!$BA$158,'Budget vs Act 12.31.22'!$BC$158,'Budget vs Act 12.31.22'!$BE$158,'Budget vs Act 12.31.22'!$BG$158,'Budget vs Act 12.31.22'!$BI$158,'Budget vs Act 12.31.22'!$BK$158,'Budget vs Act 12.31.22'!$M$159</definedName>
    <definedName name="QB_FORMULA_139" localSheetId="1" hidden="1">'Budget vs Act 12.31.22'!$O$159,'Budget vs Act 12.31.22'!$U$159,'Budget vs Act 12.31.22'!$W$159,'Budget vs Act 12.31.22'!$AC$159,'Budget vs Act 12.31.22'!$AE$159,'Budget vs Act 12.31.22'!$AK$159,'Budget vs Act 12.31.22'!$AM$159,'Budget vs Act 12.31.22'!$AS$159,'Budget vs Act 12.31.22'!$AU$159,'Budget vs Act 12.31.22'!$BA$159,'Budget vs Act 12.31.22'!$BC$159,'Budget vs Act 12.31.22'!$BE$159,'Budget vs Act 12.31.22'!$BG$159,'Budget vs Act 12.31.22'!$BI$159,'Budget vs Act 12.31.22'!$BK$159,'Budget vs Act 12.31.22'!$M$160</definedName>
    <definedName name="QB_FORMULA_14" localSheetId="1" hidden="1">'Budget vs Act 12.31.22'!$AS$23,'Budget vs Act 12.31.22'!$AU$23,'Budget vs Act 12.31.22'!$AW$23,'Budget vs Act 12.31.22'!$AY$23,'Budget vs Act 12.31.22'!$BA$23,'Budget vs Act 12.31.22'!$BC$23,'Budget vs Act 12.31.22'!$BE$23,'Budget vs Act 12.31.22'!$BG$23,'Budget vs Act 12.31.22'!$BI$23,'Budget vs Act 12.31.22'!$BK$23,'Budget vs Act 12.31.22'!$M$25,'Budget vs Act 12.31.22'!$O$25,'Budget vs Act 12.31.22'!$U$25,'Budget vs Act 12.31.22'!$W$25,'Budget vs Act 12.31.22'!$AC$25,'Budget vs Act 12.31.22'!$AE$25</definedName>
    <definedName name="QB_FORMULA_140" localSheetId="1" hidden="1">'Budget vs Act 12.31.22'!$O$160,'Budget vs Act 12.31.22'!$U$160,'Budget vs Act 12.31.22'!$W$160,'Budget vs Act 12.31.22'!$AC$160,'Budget vs Act 12.31.22'!$AE$160,'Budget vs Act 12.31.22'!$AK$160,'Budget vs Act 12.31.22'!$AM$160,'Budget vs Act 12.31.22'!$AS$160,'Budget vs Act 12.31.22'!$AU$160,'Budget vs Act 12.31.22'!$BA$160,'Budget vs Act 12.31.22'!$BC$160,'Budget vs Act 12.31.22'!$BE$160,'Budget vs Act 12.31.22'!$BG$160,'Budget vs Act 12.31.22'!$BI$160,'Budget vs Act 12.31.22'!$BK$160,'Budget vs Act 12.31.22'!$I$161</definedName>
    <definedName name="QB_FORMULA_141" localSheetId="1" hidden="1">'Budget vs Act 12.31.22'!$K$161,'Budget vs Act 12.31.22'!$M$161,'Budget vs Act 12.31.22'!$O$161,'Budget vs Act 12.31.22'!$Q$161,'Budget vs Act 12.31.22'!$S$161,'Budget vs Act 12.31.22'!$U$161,'Budget vs Act 12.31.22'!$W$161,'Budget vs Act 12.31.22'!$Y$161,'Budget vs Act 12.31.22'!$AA$161,'Budget vs Act 12.31.22'!$AC$161,'Budget vs Act 12.31.22'!$AE$161,'Budget vs Act 12.31.22'!$AG$161,'Budget vs Act 12.31.22'!$AI$161,'Budget vs Act 12.31.22'!$AK$161,'Budget vs Act 12.31.22'!$AM$161,'Budget vs Act 12.31.22'!$AO$161</definedName>
    <definedName name="QB_FORMULA_142" localSheetId="1" hidden="1">'Budget vs Act 12.31.22'!$AQ$161,'Budget vs Act 12.31.22'!$AS$161,'Budget vs Act 12.31.22'!$AU$161,'Budget vs Act 12.31.22'!$AW$161,'Budget vs Act 12.31.22'!$AY$161,'Budget vs Act 12.31.22'!$BA$161,'Budget vs Act 12.31.22'!$BC$161,'Budget vs Act 12.31.22'!$BE$161,'Budget vs Act 12.31.22'!$BG$161,'Budget vs Act 12.31.22'!$BI$161,'Budget vs Act 12.31.22'!$BK$161,'Budget vs Act 12.31.22'!$M$162,'Budget vs Act 12.31.22'!$O$162,'Budget vs Act 12.31.22'!$U$162,'Budget vs Act 12.31.22'!$W$162,'Budget vs Act 12.31.22'!$AC$162</definedName>
    <definedName name="QB_FORMULA_143" localSheetId="1" hidden="1">'Budget vs Act 12.31.22'!$AE$162,'Budget vs Act 12.31.22'!$AK$162,'Budget vs Act 12.31.22'!$AM$162,'Budget vs Act 12.31.22'!$AS$162,'Budget vs Act 12.31.22'!$AU$162,'Budget vs Act 12.31.22'!$BA$162,'Budget vs Act 12.31.22'!$BC$162,'Budget vs Act 12.31.22'!$BE$162,'Budget vs Act 12.31.22'!$BG$162,'Budget vs Act 12.31.22'!$BI$162,'Budget vs Act 12.31.22'!$BK$162,'Budget vs Act 12.31.22'!$M$164,'Budget vs Act 12.31.22'!$O$164,'Budget vs Act 12.31.22'!$U$164,'Budget vs Act 12.31.22'!$W$164,'Budget vs Act 12.31.22'!$AC$164</definedName>
    <definedName name="QB_FORMULA_144" localSheetId="1" hidden="1">'Budget vs Act 12.31.22'!$AE$164,'Budget vs Act 12.31.22'!$AK$164,'Budget vs Act 12.31.22'!$AM$164,'Budget vs Act 12.31.22'!$AS$164,'Budget vs Act 12.31.22'!$AU$164,'Budget vs Act 12.31.22'!$BA$164,'Budget vs Act 12.31.22'!$BC$164,'Budget vs Act 12.31.22'!$BE$164,'Budget vs Act 12.31.22'!$BG$164,'Budget vs Act 12.31.22'!$BI$164,'Budget vs Act 12.31.22'!$BK$164,'Budget vs Act 12.31.22'!$M$165,'Budget vs Act 12.31.22'!$O$165,'Budget vs Act 12.31.22'!$U$165,'Budget vs Act 12.31.22'!$W$165,'Budget vs Act 12.31.22'!$AC$165</definedName>
    <definedName name="QB_FORMULA_145" localSheetId="1" hidden="1">'Budget vs Act 12.31.22'!$AE$165,'Budget vs Act 12.31.22'!$AK$165,'Budget vs Act 12.31.22'!$AM$165,'Budget vs Act 12.31.22'!$AS$165,'Budget vs Act 12.31.22'!$AU$165,'Budget vs Act 12.31.22'!$BA$165,'Budget vs Act 12.31.22'!$BC$165,'Budget vs Act 12.31.22'!$BE$165,'Budget vs Act 12.31.22'!$BG$165,'Budget vs Act 12.31.22'!$BI$165,'Budget vs Act 12.31.22'!$BK$165,'Budget vs Act 12.31.22'!$M$166,'Budget vs Act 12.31.22'!$O$166,'Budget vs Act 12.31.22'!$U$166,'Budget vs Act 12.31.22'!$W$166,'Budget vs Act 12.31.22'!$AC$166</definedName>
    <definedName name="QB_FORMULA_146" localSheetId="1" hidden="1">'Budget vs Act 12.31.22'!$AE$166,'Budget vs Act 12.31.22'!$AK$166,'Budget vs Act 12.31.22'!$AM$166,'Budget vs Act 12.31.22'!$AS$166,'Budget vs Act 12.31.22'!$AU$166,'Budget vs Act 12.31.22'!$BA$166,'Budget vs Act 12.31.22'!$BC$166,'Budget vs Act 12.31.22'!$BE$166,'Budget vs Act 12.31.22'!$BG$166,'Budget vs Act 12.31.22'!$BI$166,'Budget vs Act 12.31.22'!$BK$166,'Budget vs Act 12.31.22'!$M$167,'Budget vs Act 12.31.22'!$O$167,'Budget vs Act 12.31.22'!$U$167,'Budget vs Act 12.31.22'!$W$167,'Budget vs Act 12.31.22'!$AC$167</definedName>
    <definedName name="QB_FORMULA_147" localSheetId="1" hidden="1">'Budget vs Act 12.31.22'!$AE$167,'Budget vs Act 12.31.22'!$AK$167,'Budget vs Act 12.31.22'!$AM$167,'Budget vs Act 12.31.22'!$AS$167,'Budget vs Act 12.31.22'!$AU$167,'Budget vs Act 12.31.22'!$BA$167,'Budget vs Act 12.31.22'!$BC$167,'Budget vs Act 12.31.22'!$BE$167,'Budget vs Act 12.31.22'!$BG$167,'Budget vs Act 12.31.22'!$BI$167,'Budget vs Act 12.31.22'!$BK$167,'Budget vs Act 12.31.22'!$M$168,'Budget vs Act 12.31.22'!$O$168,'Budget vs Act 12.31.22'!$U$168,'Budget vs Act 12.31.22'!$W$168,'Budget vs Act 12.31.22'!$AC$168</definedName>
    <definedName name="QB_FORMULA_148" localSheetId="1" hidden="1">'Budget vs Act 12.31.22'!$AE$168,'Budget vs Act 12.31.22'!$AK$168,'Budget vs Act 12.31.22'!$AM$168,'Budget vs Act 12.31.22'!$AS$168,'Budget vs Act 12.31.22'!$AU$168,'Budget vs Act 12.31.22'!$BA$168,'Budget vs Act 12.31.22'!$BC$168,'Budget vs Act 12.31.22'!$BE$168,'Budget vs Act 12.31.22'!$BG$168,'Budget vs Act 12.31.22'!$BI$168,'Budget vs Act 12.31.22'!$BK$168,'Budget vs Act 12.31.22'!$M$169,'Budget vs Act 12.31.22'!$O$169,'Budget vs Act 12.31.22'!$U$169,'Budget vs Act 12.31.22'!$W$169,'Budget vs Act 12.31.22'!$AC$169</definedName>
    <definedName name="QB_FORMULA_149" localSheetId="1" hidden="1">'Budget vs Act 12.31.22'!$AE$169,'Budget vs Act 12.31.22'!$AK$169,'Budget vs Act 12.31.22'!$AM$169,'Budget vs Act 12.31.22'!$AS$169,'Budget vs Act 12.31.22'!$AU$169,'Budget vs Act 12.31.22'!$BA$169,'Budget vs Act 12.31.22'!$BC$169,'Budget vs Act 12.31.22'!$BE$169,'Budget vs Act 12.31.22'!$BG$169,'Budget vs Act 12.31.22'!$BI$169,'Budget vs Act 12.31.22'!$BK$169,'Budget vs Act 12.31.22'!$M$170,'Budget vs Act 12.31.22'!$O$170,'Budget vs Act 12.31.22'!$U$170,'Budget vs Act 12.31.22'!$W$170,'Budget vs Act 12.31.22'!$AC$170</definedName>
    <definedName name="QB_FORMULA_15" localSheetId="1" hidden="1">'Budget vs Act 12.31.22'!$AK$25,'Budget vs Act 12.31.22'!$AM$25,'Budget vs Act 12.31.22'!$AS$25,'Budget vs Act 12.31.22'!$AU$25,'Budget vs Act 12.31.22'!$BA$25,'Budget vs Act 12.31.22'!$BC$25,'Budget vs Act 12.31.22'!$BE$25,'Budget vs Act 12.31.22'!$BG$25,'Budget vs Act 12.31.22'!$BI$25,'Budget vs Act 12.31.22'!$BK$25,'Budget vs Act 12.31.22'!$M$26,'Budget vs Act 12.31.22'!$O$26,'Budget vs Act 12.31.22'!$U$26,'Budget vs Act 12.31.22'!$W$26,'Budget vs Act 12.31.22'!$AC$26,'Budget vs Act 12.31.22'!$AE$26</definedName>
    <definedName name="QB_FORMULA_150" localSheetId="1" hidden="1">'Budget vs Act 12.31.22'!$AE$170,'Budget vs Act 12.31.22'!$AK$170,'Budget vs Act 12.31.22'!$AM$170,'Budget vs Act 12.31.22'!$AS$170,'Budget vs Act 12.31.22'!$AU$170,'Budget vs Act 12.31.22'!$BA$170,'Budget vs Act 12.31.22'!$BC$170,'Budget vs Act 12.31.22'!$BE$170,'Budget vs Act 12.31.22'!$BG$170,'Budget vs Act 12.31.22'!$BI$170,'Budget vs Act 12.31.22'!$BK$170,'Budget vs Act 12.31.22'!$I$171,'Budget vs Act 12.31.22'!$K$171,'Budget vs Act 12.31.22'!$M$171,'Budget vs Act 12.31.22'!$O$171,'Budget vs Act 12.31.22'!$Q$171</definedName>
    <definedName name="QB_FORMULA_151" localSheetId="1" hidden="1">'Budget vs Act 12.31.22'!$S$171,'Budget vs Act 12.31.22'!$U$171,'Budget vs Act 12.31.22'!$W$171,'Budget vs Act 12.31.22'!$Y$171,'Budget vs Act 12.31.22'!$AA$171,'Budget vs Act 12.31.22'!$AC$171,'Budget vs Act 12.31.22'!$AE$171,'Budget vs Act 12.31.22'!$AG$171,'Budget vs Act 12.31.22'!$AI$171,'Budget vs Act 12.31.22'!$AK$171,'Budget vs Act 12.31.22'!$AM$171,'Budget vs Act 12.31.22'!$AO$171,'Budget vs Act 12.31.22'!$AQ$171,'Budget vs Act 12.31.22'!$AS$171,'Budget vs Act 12.31.22'!$AU$171,'Budget vs Act 12.31.22'!$AW$171</definedName>
    <definedName name="QB_FORMULA_152" localSheetId="1" hidden="1">'Budget vs Act 12.31.22'!$AY$171,'Budget vs Act 12.31.22'!$BA$171,'Budget vs Act 12.31.22'!$BC$171,'Budget vs Act 12.31.22'!$BE$171,'Budget vs Act 12.31.22'!$BG$171,'Budget vs Act 12.31.22'!$BI$171,'Budget vs Act 12.31.22'!$BK$171,'Budget vs Act 12.31.22'!$M$173,'Budget vs Act 12.31.22'!$O$173,'Budget vs Act 12.31.22'!$U$173,'Budget vs Act 12.31.22'!$W$173,'Budget vs Act 12.31.22'!$AC$173,'Budget vs Act 12.31.22'!$AE$173,'Budget vs Act 12.31.22'!$AK$173,'Budget vs Act 12.31.22'!$AM$173,'Budget vs Act 12.31.22'!$AS$173</definedName>
    <definedName name="QB_FORMULA_153" localSheetId="1" hidden="1">'Budget vs Act 12.31.22'!$AU$173,'Budget vs Act 12.31.22'!$BA$173,'Budget vs Act 12.31.22'!$BC$173,'Budget vs Act 12.31.22'!$BE$173,'Budget vs Act 12.31.22'!$BG$173,'Budget vs Act 12.31.22'!$BI$173,'Budget vs Act 12.31.22'!$BK$173,'Budget vs Act 12.31.22'!$M$174,'Budget vs Act 12.31.22'!$O$174,'Budget vs Act 12.31.22'!$U$174,'Budget vs Act 12.31.22'!$W$174,'Budget vs Act 12.31.22'!$AC$174,'Budget vs Act 12.31.22'!$AE$174,'Budget vs Act 12.31.22'!$AK$174,'Budget vs Act 12.31.22'!$AM$174,'Budget vs Act 12.31.22'!$AS$174</definedName>
    <definedName name="QB_FORMULA_154" localSheetId="1" hidden="1">'Budget vs Act 12.31.22'!$AU$174,'Budget vs Act 12.31.22'!$BA$174,'Budget vs Act 12.31.22'!$BC$174,'Budget vs Act 12.31.22'!$BE$174,'Budget vs Act 12.31.22'!$BG$174,'Budget vs Act 12.31.22'!$BI$174,'Budget vs Act 12.31.22'!$BK$174,'Budget vs Act 12.31.22'!$M$175,'Budget vs Act 12.31.22'!$O$175,'Budget vs Act 12.31.22'!$U$175,'Budget vs Act 12.31.22'!$W$175,'Budget vs Act 12.31.22'!$AC$175,'Budget vs Act 12.31.22'!$AE$175,'Budget vs Act 12.31.22'!$AK$175,'Budget vs Act 12.31.22'!$AM$175,'Budget vs Act 12.31.22'!$AS$175</definedName>
    <definedName name="QB_FORMULA_155" localSheetId="1" hidden="1">'Budget vs Act 12.31.22'!$AU$175,'Budget vs Act 12.31.22'!$BA$175,'Budget vs Act 12.31.22'!$BC$175,'Budget vs Act 12.31.22'!$BE$175,'Budget vs Act 12.31.22'!$BG$175,'Budget vs Act 12.31.22'!$BI$175,'Budget vs Act 12.31.22'!$BK$175,'Budget vs Act 12.31.22'!$M$176,'Budget vs Act 12.31.22'!$O$176,'Budget vs Act 12.31.22'!$U$176,'Budget vs Act 12.31.22'!$W$176,'Budget vs Act 12.31.22'!$AC$176,'Budget vs Act 12.31.22'!$AE$176,'Budget vs Act 12.31.22'!$AK$176,'Budget vs Act 12.31.22'!$AM$176,'Budget vs Act 12.31.22'!$AS$176</definedName>
    <definedName name="QB_FORMULA_156" localSheetId="1" hidden="1">'Budget vs Act 12.31.22'!$AU$176,'Budget vs Act 12.31.22'!$BA$176,'Budget vs Act 12.31.22'!$BC$176,'Budget vs Act 12.31.22'!$BE$176,'Budget vs Act 12.31.22'!$BG$176,'Budget vs Act 12.31.22'!$BI$176,'Budget vs Act 12.31.22'!$BK$176,'Budget vs Act 12.31.22'!$I$177,'Budget vs Act 12.31.22'!$K$177,'Budget vs Act 12.31.22'!$M$177,'Budget vs Act 12.31.22'!$O$177,'Budget vs Act 12.31.22'!$Q$177,'Budget vs Act 12.31.22'!$S$177,'Budget vs Act 12.31.22'!$U$177,'Budget vs Act 12.31.22'!$W$177,'Budget vs Act 12.31.22'!$Y$177</definedName>
    <definedName name="QB_FORMULA_157" localSheetId="1" hidden="1">'Budget vs Act 12.31.22'!$AA$177,'Budget vs Act 12.31.22'!$AC$177,'Budget vs Act 12.31.22'!$AE$177,'Budget vs Act 12.31.22'!$AG$177,'Budget vs Act 12.31.22'!$AI$177,'Budget vs Act 12.31.22'!$AK$177,'Budget vs Act 12.31.22'!$AM$177,'Budget vs Act 12.31.22'!$AO$177,'Budget vs Act 12.31.22'!$AQ$177,'Budget vs Act 12.31.22'!$AS$177,'Budget vs Act 12.31.22'!$AU$177,'Budget vs Act 12.31.22'!$AW$177,'Budget vs Act 12.31.22'!$AY$177,'Budget vs Act 12.31.22'!$BA$177,'Budget vs Act 12.31.22'!$BC$177,'Budget vs Act 12.31.22'!$BE$177</definedName>
    <definedName name="QB_FORMULA_158" localSheetId="1" hidden="1">'Budget vs Act 12.31.22'!$BG$177,'Budget vs Act 12.31.22'!$BI$177,'Budget vs Act 12.31.22'!$BK$177,'Budget vs Act 12.31.22'!$M$178,'Budget vs Act 12.31.22'!$O$178,'Budget vs Act 12.31.22'!$U$178,'Budget vs Act 12.31.22'!$W$178,'Budget vs Act 12.31.22'!$AC$178,'Budget vs Act 12.31.22'!$AE$178,'Budget vs Act 12.31.22'!$AK$178,'Budget vs Act 12.31.22'!$AM$178,'Budget vs Act 12.31.22'!$AS$178,'Budget vs Act 12.31.22'!$AU$178,'Budget vs Act 12.31.22'!$BA$178,'Budget vs Act 12.31.22'!$BC$178,'Budget vs Act 12.31.22'!$BE$178</definedName>
    <definedName name="QB_FORMULA_159" localSheetId="1" hidden="1">'Budget vs Act 12.31.22'!$BG$178,'Budget vs Act 12.31.22'!$BI$178,'Budget vs Act 12.31.22'!$BK$178,'Budget vs Act 12.31.22'!$I$179,'Budget vs Act 12.31.22'!$K$179,'Budget vs Act 12.31.22'!$M$179,'Budget vs Act 12.31.22'!$O$179,'Budget vs Act 12.31.22'!$Q$179,'Budget vs Act 12.31.22'!$S$179,'Budget vs Act 12.31.22'!$U$179,'Budget vs Act 12.31.22'!$W$179,'Budget vs Act 12.31.22'!$Y$179,'Budget vs Act 12.31.22'!$AA$179,'Budget vs Act 12.31.22'!$AC$179,'Budget vs Act 12.31.22'!$AE$179,'Budget vs Act 12.31.22'!$AG$179</definedName>
    <definedName name="QB_FORMULA_16" localSheetId="1" hidden="1">'Budget vs Act 12.31.22'!$AK$26,'Budget vs Act 12.31.22'!$AM$26,'Budget vs Act 12.31.22'!$AS$26,'Budget vs Act 12.31.22'!$AU$26,'Budget vs Act 12.31.22'!$BA$26,'Budget vs Act 12.31.22'!$BC$26,'Budget vs Act 12.31.22'!$BE$26,'Budget vs Act 12.31.22'!$BG$26,'Budget vs Act 12.31.22'!$BI$26,'Budget vs Act 12.31.22'!$BK$26,'Budget vs Act 12.31.22'!$M$27,'Budget vs Act 12.31.22'!$O$27,'Budget vs Act 12.31.22'!$U$27,'Budget vs Act 12.31.22'!$W$27,'Budget vs Act 12.31.22'!$AC$27,'Budget vs Act 12.31.22'!$AE$27</definedName>
    <definedName name="QB_FORMULA_160" localSheetId="1" hidden="1">'Budget vs Act 12.31.22'!$AI$179,'Budget vs Act 12.31.22'!$AK$179,'Budget vs Act 12.31.22'!$AM$179,'Budget vs Act 12.31.22'!$AO$179,'Budget vs Act 12.31.22'!$AQ$179,'Budget vs Act 12.31.22'!$AS$179,'Budget vs Act 12.31.22'!$AU$179,'Budget vs Act 12.31.22'!$AW$179,'Budget vs Act 12.31.22'!$AY$179,'Budget vs Act 12.31.22'!$BA$179,'Budget vs Act 12.31.22'!$BC$179,'Budget vs Act 12.31.22'!$BE$179,'Budget vs Act 12.31.22'!$BG$179,'Budget vs Act 12.31.22'!$BI$179,'Budget vs Act 12.31.22'!$BK$179,'Budget vs Act 12.31.22'!$I$180</definedName>
    <definedName name="QB_FORMULA_161" localSheetId="1" hidden="1">'Budget vs Act 12.31.22'!$K$180,'Budget vs Act 12.31.22'!$M$180,'Budget vs Act 12.31.22'!$O$180,'Budget vs Act 12.31.22'!$Q$180,'Budget vs Act 12.31.22'!$S$180,'Budget vs Act 12.31.22'!$U$180,'Budget vs Act 12.31.22'!$W$180,'Budget vs Act 12.31.22'!$Y$180,'Budget vs Act 12.31.22'!$AA$180,'Budget vs Act 12.31.22'!$AC$180,'Budget vs Act 12.31.22'!$AE$180,'Budget vs Act 12.31.22'!$AG$180,'Budget vs Act 12.31.22'!$AI$180,'Budget vs Act 12.31.22'!$AK$180,'Budget vs Act 12.31.22'!$AM$180,'Budget vs Act 12.31.22'!$AO$180</definedName>
    <definedName name="QB_FORMULA_162" localSheetId="1" hidden="1">'Budget vs Act 12.31.22'!$AQ$180,'Budget vs Act 12.31.22'!$AS$180,'Budget vs Act 12.31.22'!$AU$180,'Budget vs Act 12.31.22'!$AW$180,'Budget vs Act 12.31.22'!$AY$180,'Budget vs Act 12.31.22'!$BA$180,'Budget vs Act 12.31.22'!$BC$180,'Budget vs Act 12.31.22'!$BE$180,'Budget vs Act 12.31.22'!$BG$180,'Budget vs Act 12.31.22'!$BI$180,'Budget vs Act 12.31.22'!$BK$180,'Budget vs Act 12.31.22'!$M$183,'Budget vs Act 12.31.22'!$O$183,'Budget vs Act 12.31.22'!$U$183,'Budget vs Act 12.31.22'!$W$183,'Budget vs Act 12.31.22'!$AC$183</definedName>
    <definedName name="QB_FORMULA_163" localSheetId="1" hidden="1">'Budget vs Act 12.31.22'!$AE$183,'Budget vs Act 12.31.22'!$AK$183,'Budget vs Act 12.31.22'!$AM$183,'Budget vs Act 12.31.22'!$AS$183,'Budget vs Act 12.31.22'!$AU$183,'Budget vs Act 12.31.22'!$BA$183,'Budget vs Act 12.31.22'!$BC$183,'Budget vs Act 12.31.22'!$BE$183,'Budget vs Act 12.31.22'!$BG$183,'Budget vs Act 12.31.22'!$BI$183,'Budget vs Act 12.31.22'!$BK$183,'Budget vs Act 12.31.22'!$I$184,'Budget vs Act 12.31.22'!$K$184,'Budget vs Act 12.31.22'!$M$184,'Budget vs Act 12.31.22'!$O$184,'Budget vs Act 12.31.22'!$Q$184</definedName>
    <definedName name="QB_FORMULA_164" localSheetId="1" hidden="1">'Budget vs Act 12.31.22'!$S$184,'Budget vs Act 12.31.22'!$U$184,'Budget vs Act 12.31.22'!$W$184,'Budget vs Act 12.31.22'!$Y$184,'Budget vs Act 12.31.22'!$AA$184,'Budget vs Act 12.31.22'!$AC$184,'Budget vs Act 12.31.22'!$AE$184,'Budget vs Act 12.31.22'!$AG$184,'Budget vs Act 12.31.22'!$AI$184,'Budget vs Act 12.31.22'!$AK$184,'Budget vs Act 12.31.22'!$AM$184,'Budget vs Act 12.31.22'!$AO$184,'Budget vs Act 12.31.22'!$AQ$184,'Budget vs Act 12.31.22'!$AS$184,'Budget vs Act 12.31.22'!$AU$184,'Budget vs Act 12.31.22'!$AW$184</definedName>
    <definedName name="QB_FORMULA_165" localSheetId="1" hidden="1">'Budget vs Act 12.31.22'!$AY$184,'Budget vs Act 12.31.22'!$BA$184,'Budget vs Act 12.31.22'!$BC$184,'Budget vs Act 12.31.22'!$BE$184,'Budget vs Act 12.31.22'!$BG$184,'Budget vs Act 12.31.22'!$BI$184,'Budget vs Act 12.31.22'!$BK$184,'Budget vs Act 12.31.22'!$I$185,'Budget vs Act 12.31.22'!$K$185,'Budget vs Act 12.31.22'!$M$185,'Budget vs Act 12.31.22'!$O$185,'Budget vs Act 12.31.22'!$Q$185,'Budget vs Act 12.31.22'!$S$185,'Budget vs Act 12.31.22'!$U$185,'Budget vs Act 12.31.22'!$W$185,'Budget vs Act 12.31.22'!$Y$185</definedName>
    <definedName name="QB_FORMULA_166" localSheetId="1" hidden="1">'Budget vs Act 12.31.22'!$AA$185,'Budget vs Act 12.31.22'!$AC$185,'Budget vs Act 12.31.22'!$AE$185,'Budget vs Act 12.31.22'!$AG$185,'Budget vs Act 12.31.22'!$AI$185,'Budget vs Act 12.31.22'!$AK$185,'Budget vs Act 12.31.22'!$AM$185,'Budget vs Act 12.31.22'!$AO$185,'Budget vs Act 12.31.22'!$AQ$185,'Budget vs Act 12.31.22'!$AS$185,'Budget vs Act 12.31.22'!$AU$185,'Budget vs Act 12.31.22'!$AW$185,'Budget vs Act 12.31.22'!$AY$185,'Budget vs Act 12.31.22'!$BA$185,'Budget vs Act 12.31.22'!$BC$185,'Budget vs Act 12.31.22'!$BE$185</definedName>
    <definedName name="QB_FORMULA_167" localSheetId="1" hidden="1">'Budget vs Act 12.31.22'!$BG$185,'Budget vs Act 12.31.22'!$BI$185,'Budget vs Act 12.31.22'!$BK$185,'Budget vs Act 12.31.22'!$I$186,'Budget vs Act 12.31.22'!$K$186,'Budget vs Act 12.31.22'!$M$186,'Budget vs Act 12.31.22'!$O$186,'Budget vs Act 12.31.22'!$Q$186,'Budget vs Act 12.31.22'!$S$186,'Budget vs Act 12.31.22'!$U$186,'Budget vs Act 12.31.22'!$W$186,'Budget vs Act 12.31.22'!$Y$186,'Budget vs Act 12.31.22'!$AA$186,'Budget vs Act 12.31.22'!$AC$186,'Budget vs Act 12.31.22'!$AE$186,'Budget vs Act 12.31.22'!$AG$186</definedName>
    <definedName name="QB_FORMULA_168" localSheetId="1" hidden="1">'Budget vs Act 12.31.22'!$AI$186,'Budget vs Act 12.31.22'!$AK$186,'Budget vs Act 12.31.22'!$AM$186,'Budget vs Act 12.31.22'!$AO$186,'Budget vs Act 12.31.22'!$AQ$186,'Budget vs Act 12.31.22'!$AS$186,'Budget vs Act 12.31.22'!$AU$186,'Budget vs Act 12.31.22'!$AW$186,'Budget vs Act 12.31.22'!$AY$186,'Budget vs Act 12.31.22'!$BA$186,'Budget vs Act 12.31.22'!$BC$186,'Budget vs Act 12.31.22'!$BE$186,'Budget vs Act 12.31.22'!$BG$186,'Budget vs Act 12.31.22'!$BI$186,'Budget vs Act 12.31.22'!$BK$186</definedName>
    <definedName name="QB_FORMULA_17" localSheetId="1" hidden="1">'Budget vs Act 12.31.22'!$AK$27,'Budget vs Act 12.31.22'!$AM$27,'Budget vs Act 12.31.22'!$AS$27,'Budget vs Act 12.31.22'!$AU$27,'Budget vs Act 12.31.22'!$BA$27,'Budget vs Act 12.31.22'!$BC$27,'Budget vs Act 12.31.22'!$BE$27,'Budget vs Act 12.31.22'!$BG$27,'Budget vs Act 12.31.22'!$BI$27,'Budget vs Act 12.31.22'!$BK$27,'Budget vs Act 12.31.22'!$M$28,'Budget vs Act 12.31.22'!$O$28,'Budget vs Act 12.31.22'!$U$28,'Budget vs Act 12.31.22'!$W$28,'Budget vs Act 12.31.22'!$AC$28,'Budget vs Act 12.31.22'!$AE$28</definedName>
    <definedName name="QB_FORMULA_18" localSheetId="1" hidden="1">'Budget vs Act 12.31.22'!$AK$28,'Budget vs Act 12.31.22'!$AM$28,'Budget vs Act 12.31.22'!$AS$28,'Budget vs Act 12.31.22'!$AU$28,'Budget vs Act 12.31.22'!$BA$28,'Budget vs Act 12.31.22'!$BC$28,'Budget vs Act 12.31.22'!$BE$28,'Budget vs Act 12.31.22'!$BG$28,'Budget vs Act 12.31.22'!$BI$28,'Budget vs Act 12.31.22'!$BK$28,'Budget vs Act 12.31.22'!$M$29,'Budget vs Act 12.31.22'!$O$29,'Budget vs Act 12.31.22'!$U$29,'Budget vs Act 12.31.22'!$W$29,'Budget vs Act 12.31.22'!$AC$29,'Budget vs Act 12.31.22'!$AE$29</definedName>
    <definedName name="QB_FORMULA_19" localSheetId="1" hidden="1">'Budget vs Act 12.31.22'!$AK$29,'Budget vs Act 12.31.22'!$AM$29,'Budget vs Act 12.31.22'!$AS$29,'Budget vs Act 12.31.22'!$AU$29,'Budget vs Act 12.31.22'!$BA$29,'Budget vs Act 12.31.22'!$BC$29,'Budget vs Act 12.31.22'!$BE$29,'Budget vs Act 12.31.22'!$BG$29,'Budget vs Act 12.31.22'!$BI$29,'Budget vs Act 12.31.22'!$BK$29,'Budget vs Act 12.31.22'!$I$30,'Budget vs Act 12.31.22'!$K$30,'Budget vs Act 12.31.22'!$M$30,'Budget vs Act 12.31.22'!$O$30,'Budget vs Act 12.31.22'!$Q$30,'Budget vs Act 12.31.22'!$S$30</definedName>
    <definedName name="QB_FORMULA_2" localSheetId="2" hidden="1">'AR Aging 12.31.22'!$J$23,'AR Aging 12.31.22'!$L$23,'AR Aging 12.31.22'!$N$23,'AR Aging 12.31.22'!$N$25,'AR Aging 12.31.22'!$D$26,'AR Aging 12.31.22'!$F$26,'AR Aging 12.31.22'!$H$26,'AR Aging 12.31.22'!$J$26,'AR Aging 12.31.22'!$L$26,'AR Aging 12.31.22'!$N$26,'AR Aging 12.31.22'!$N$27,'AR Aging 12.31.22'!#REF!,'AR Aging 12.31.22'!$N$28,'AR Aging 12.31.22'!$N$29,'AR Aging 12.31.22'!$N$30,'AR Aging 12.31.22'!$N$31</definedName>
    <definedName name="QB_FORMULA_2" localSheetId="0" hidden="1">'Balance Sheet Prev Yr 12.31.22'!$G$22,'Balance Sheet Prev Yr 12.31.22'!$I$22,'Balance Sheet Prev Yr 12.31.22'!$K$22,'Balance Sheet Prev Yr 12.31.22'!$M$22,'Balance Sheet Prev Yr 12.31.22'!$G$23,'Balance Sheet Prev Yr 12.31.22'!$I$23,'Balance Sheet Prev Yr 12.31.22'!$K$23,'Balance Sheet Prev Yr 12.31.22'!$M$23,'Balance Sheet Prev Yr 12.31.22'!$K$26,'Balance Sheet Prev Yr 12.31.22'!$M$26,'Balance Sheet Prev Yr 12.31.22'!$K$27,'Balance Sheet Prev Yr 12.31.22'!$M$27,'Balance Sheet Prev Yr 12.31.22'!$K$28,'Balance Sheet Prev Yr 12.31.22'!$M$28,'Balance Sheet Prev Yr 12.31.22'!$K$29,'Balance Sheet Prev Yr 12.31.22'!$M$29</definedName>
    <definedName name="QB_FORMULA_2" localSheetId="1" hidden="1">'Budget vs Act 12.31.22'!$M$10,'Budget vs Act 12.31.22'!$O$10,'Budget vs Act 12.31.22'!$U$10,'Budget vs Act 12.31.22'!$W$10,'Budget vs Act 12.31.22'!$AC$10,'Budget vs Act 12.31.22'!$AE$10,'Budget vs Act 12.31.22'!$AK$10,'Budget vs Act 12.31.22'!$AM$10,'Budget vs Act 12.31.22'!$AS$10,'Budget vs Act 12.31.22'!$AU$10,'Budget vs Act 12.31.22'!$BA$10,'Budget vs Act 12.31.22'!$BC$10,'Budget vs Act 12.31.22'!$BE$10,'Budget vs Act 12.31.22'!$BG$10,'Budget vs Act 12.31.22'!$BI$10,'Budget vs Act 12.31.22'!$BK$10</definedName>
    <definedName name="QB_FORMULA_20" localSheetId="1" hidden="1">'Budget vs Act 12.31.22'!$U$30,'Budget vs Act 12.31.22'!$W$30,'Budget vs Act 12.31.22'!$Y$30,'Budget vs Act 12.31.22'!$AA$30,'Budget vs Act 12.31.22'!$AC$30,'Budget vs Act 12.31.22'!$AE$30,'Budget vs Act 12.31.22'!$AG$30,'Budget vs Act 12.31.22'!$AI$30,'Budget vs Act 12.31.22'!$AK$30,'Budget vs Act 12.31.22'!$AM$30,'Budget vs Act 12.31.22'!$AO$30,'Budget vs Act 12.31.22'!$AQ$30,'Budget vs Act 12.31.22'!$AS$30,'Budget vs Act 12.31.22'!$AU$30,'Budget vs Act 12.31.22'!$AW$30,'Budget vs Act 12.31.22'!$AY$30</definedName>
    <definedName name="QB_FORMULA_21" localSheetId="1" hidden="1">'Budget vs Act 12.31.22'!$BA$30,'Budget vs Act 12.31.22'!$BC$30,'Budget vs Act 12.31.22'!$BE$30,'Budget vs Act 12.31.22'!$BG$30,'Budget vs Act 12.31.22'!$BI$30,'Budget vs Act 12.31.22'!$BK$30,'Budget vs Act 12.31.22'!$M$31,'Budget vs Act 12.31.22'!$O$31,'Budget vs Act 12.31.22'!$U$31,'Budget vs Act 12.31.22'!$W$31,'Budget vs Act 12.31.22'!$AC$31,'Budget vs Act 12.31.22'!$AE$31,'Budget vs Act 12.31.22'!$AK$31,'Budget vs Act 12.31.22'!$AM$31,'Budget vs Act 12.31.22'!$AS$31,'Budget vs Act 12.31.22'!$AU$31</definedName>
    <definedName name="QB_FORMULA_22" localSheetId="1" hidden="1">'Budget vs Act 12.31.22'!$BA$31,'Budget vs Act 12.31.22'!$BC$31,'Budget vs Act 12.31.22'!$BE$31,'Budget vs Act 12.31.22'!$BG$31,'Budget vs Act 12.31.22'!$BI$31,'Budget vs Act 12.31.22'!$BK$31,'Budget vs Act 12.31.22'!$M$33,'Budget vs Act 12.31.22'!$O$33,'Budget vs Act 12.31.22'!$U$33,'Budget vs Act 12.31.22'!$W$33,'Budget vs Act 12.31.22'!$AC$33,'Budget vs Act 12.31.22'!$AE$33,'Budget vs Act 12.31.22'!$AK$33,'Budget vs Act 12.31.22'!$AM$33,'Budget vs Act 12.31.22'!$AS$33,'Budget vs Act 12.31.22'!$AU$33</definedName>
    <definedName name="QB_FORMULA_23" localSheetId="1" hidden="1">'Budget vs Act 12.31.22'!$BA$33,'Budget vs Act 12.31.22'!$BC$33,'Budget vs Act 12.31.22'!$BE$33,'Budget vs Act 12.31.22'!$BG$33,'Budget vs Act 12.31.22'!$BI$33,'Budget vs Act 12.31.22'!$BK$33,'Budget vs Act 12.31.22'!$M$34,'Budget vs Act 12.31.22'!$O$34,'Budget vs Act 12.31.22'!$U$34,'Budget vs Act 12.31.22'!$W$34,'Budget vs Act 12.31.22'!$AC$34,'Budget vs Act 12.31.22'!$AE$34,'Budget vs Act 12.31.22'!$AK$34,'Budget vs Act 12.31.22'!$AM$34,'Budget vs Act 12.31.22'!$AS$34,'Budget vs Act 12.31.22'!$AU$34</definedName>
    <definedName name="QB_FORMULA_24" localSheetId="1" hidden="1">'Budget vs Act 12.31.22'!$BA$34,'Budget vs Act 12.31.22'!$BC$34,'Budget vs Act 12.31.22'!$BE$34,'Budget vs Act 12.31.22'!$BG$34,'Budget vs Act 12.31.22'!$BI$34,'Budget vs Act 12.31.22'!$BK$34,'Budget vs Act 12.31.22'!$M$35,'Budget vs Act 12.31.22'!$O$35,'Budget vs Act 12.31.22'!$U$35,'Budget vs Act 12.31.22'!$W$35,'Budget vs Act 12.31.22'!$AC$35,'Budget vs Act 12.31.22'!$AE$35,'Budget vs Act 12.31.22'!$AK$35,'Budget vs Act 12.31.22'!$AM$35,'Budget vs Act 12.31.22'!$AS$35,'Budget vs Act 12.31.22'!$AU$35</definedName>
    <definedName name="QB_FORMULA_25" localSheetId="1" hidden="1">'Budget vs Act 12.31.22'!$BA$35,'Budget vs Act 12.31.22'!$BC$35,'Budget vs Act 12.31.22'!$BE$35,'Budget vs Act 12.31.22'!$BG$35,'Budget vs Act 12.31.22'!$BI$35,'Budget vs Act 12.31.22'!$BK$35,'Budget vs Act 12.31.22'!$M$36,'Budget vs Act 12.31.22'!$O$36,'Budget vs Act 12.31.22'!$U$36,'Budget vs Act 12.31.22'!$W$36,'Budget vs Act 12.31.22'!$AC$36,'Budget vs Act 12.31.22'!$AE$36,'Budget vs Act 12.31.22'!$AK$36,'Budget vs Act 12.31.22'!$AM$36,'Budget vs Act 12.31.22'!$AS$36,'Budget vs Act 12.31.22'!$AU$36</definedName>
    <definedName name="QB_FORMULA_26" localSheetId="1" hidden="1">'Budget vs Act 12.31.22'!$BA$36,'Budget vs Act 12.31.22'!$BC$36,'Budget vs Act 12.31.22'!$BE$36,'Budget vs Act 12.31.22'!$BG$36,'Budget vs Act 12.31.22'!$BI$36,'Budget vs Act 12.31.22'!$BK$36,'Budget vs Act 12.31.22'!$BE$37,'Budget vs Act 12.31.22'!$I$38,'Budget vs Act 12.31.22'!$K$38,'Budget vs Act 12.31.22'!$M$38,'Budget vs Act 12.31.22'!$O$38,'Budget vs Act 12.31.22'!$Q$38,'Budget vs Act 12.31.22'!$S$38,'Budget vs Act 12.31.22'!$U$38,'Budget vs Act 12.31.22'!$W$38,'Budget vs Act 12.31.22'!$Y$38</definedName>
    <definedName name="QB_FORMULA_27" localSheetId="1" hidden="1">'Budget vs Act 12.31.22'!$AA$38,'Budget vs Act 12.31.22'!$AC$38,'Budget vs Act 12.31.22'!$AE$38,'Budget vs Act 12.31.22'!$AG$38,'Budget vs Act 12.31.22'!$AI$38,'Budget vs Act 12.31.22'!$AK$38,'Budget vs Act 12.31.22'!$AM$38,'Budget vs Act 12.31.22'!$AO$38,'Budget vs Act 12.31.22'!$AQ$38,'Budget vs Act 12.31.22'!$AS$38,'Budget vs Act 12.31.22'!$AU$38,'Budget vs Act 12.31.22'!$AW$38,'Budget vs Act 12.31.22'!$AY$38,'Budget vs Act 12.31.22'!$BA$38,'Budget vs Act 12.31.22'!$BC$38,'Budget vs Act 12.31.22'!$BE$38</definedName>
    <definedName name="QB_FORMULA_28" localSheetId="1" hidden="1">'Budget vs Act 12.31.22'!$BG$38,'Budget vs Act 12.31.22'!$BI$38,'Budget vs Act 12.31.22'!$BK$38,'Budget vs Act 12.31.22'!$M$40,'Budget vs Act 12.31.22'!$O$40,'Budget vs Act 12.31.22'!$U$40,'Budget vs Act 12.31.22'!$W$40,'Budget vs Act 12.31.22'!$AC$40,'Budget vs Act 12.31.22'!$AE$40,'Budget vs Act 12.31.22'!$AK$40,'Budget vs Act 12.31.22'!$AM$40,'Budget vs Act 12.31.22'!$AS$40,'Budget vs Act 12.31.22'!$AU$40,'Budget vs Act 12.31.22'!$BA$40,'Budget vs Act 12.31.22'!$BC$40,'Budget vs Act 12.31.22'!$BE$40</definedName>
    <definedName name="QB_FORMULA_29" localSheetId="1" hidden="1">'Budget vs Act 12.31.22'!$BG$40,'Budget vs Act 12.31.22'!$BI$40,'Budget vs Act 12.31.22'!$BK$40,'Budget vs Act 12.31.22'!$M$41,'Budget vs Act 12.31.22'!$O$41,'Budget vs Act 12.31.22'!$U$41,'Budget vs Act 12.31.22'!$W$41,'Budget vs Act 12.31.22'!$AC$41,'Budget vs Act 12.31.22'!$AE$41,'Budget vs Act 12.31.22'!$AK$41,'Budget vs Act 12.31.22'!$AM$41,'Budget vs Act 12.31.22'!$AS$41,'Budget vs Act 12.31.22'!$AU$41,'Budget vs Act 12.31.22'!$BA$41,'Budget vs Act 12.31.22'!$BC$41,'Budget vs Act 12.31.22'!$BE$41</definedName>
    <definedName name="QB_FORMULA_3" localSheetId="2" hidden="1">'AR Aging 12.31.22'!$D$32,'AR Aging 12.31.22'!$F$32,'AR Aging 12.31.22'!$H$32,'AR Aging 12.31.22'!$J$32,'AR Aging 12.31.22'!$L$32,'AR Aging 12.31.22'!$N$32</definedName>
    <definedName name="QB_FORMULA_3" localSheetId="0" hidden="1">'Balance Sheet Prev Yr 12.31.22'!$K$30,'Balance Sheet Prev Yr 12.31.22'!$M$30,'Balance Sheet Prev Yr 12.31.22'!$K$31,'Balance Sheet Prev Yr 12.31.22'!$M$31,'Balance Sheet Prev Yr 12.31.22'!$K$32,'Balance Sheet Prev Yr 12.31.22'!$M$32,'Balance Sheet Prev Yr 12.31.22'!$K$33,'Balance Sheet Prev Yr 12.31.22'!$M$33,'Balance Sheet Prev Yr 12.31.22'!$K$34,'Balance Sheet Prev Yr 12.31.22'!$M$34,'Balance Sheet Prev Yr 12.31.22'!$K$35,'Balance Sheet Prev Yr 12.31.22'!$M$35,'Balance Sheet Prev Yr 12.31.22'!$K$36,'Balance Sheet Prev Yr 12.31.22'!$M$36,'Balance Sheet Prev Yr 12.31.22'!$K$37,'Balance Sheet Prev Yr 12.31.22'!$M$37</definedName>
    <definedName name="QB_FORMULA_3" localSheetId="1" hidden="1">'Budget vs Act 12.31.22'!$M$11,'Budget vs Act 12.31.22'!$O$11,'Budget vs Act 12.31.22'!$U$11,'Budget vs Act 12.31.22'!$W$11,'Budget vs Act 12.31.22'!$AC$11,'Budget vs Act 12.31.22'!$AE$11,'Budget vs Act 12.31.22'!$AK$11,'Budget vs Act 12.31.22'!$AM$11,'Budget vs Act 12.31.22'!$AS$11,'Budget vs Act 12.31.22'!$AU$11,'Budget vs Act 12.31.22'!$BA$11,'Budget vs Act 12.31.22'!$BC$11,'Budget vs Act 12.31.22'!$BE$11,'Budget vs Act 12.31.22'!$BG$11,'Budget vs Act 12.31.22'!$BI$11,'Budget vs Act 12.31.22'!$BK$11</definedName>
    <definedName name="QB_FORMULA_30" localSheetId="1" hidden="1">'Budget vs Act 12.31.22'!$BG$41,'Budget vs Act 12.31.22'!$BI$41,'Budget vs Act 12.31.22'!$BK$41,'Budget vs Act 12.31.22'!$M$42,'Budget vs Act 12.31.22'!$O$42,'Budget vs Act 12.31.22'!$U$42,'Budget vs Act 12.31.22'!$W$42,'Budget vs Act 12.31.22'!$AC$42,'Budget vs Act 12.31.22'!$AE$42,'Budget vs Act 12.31.22'!$AK$42,'Budget vs Act 12.31.22'!$AM$42,'Budget vs Act 12.31.22'!$AS$42,'Budget vs Act 12.31.22'!$AU$42,'Budget vs Act 12.31.22'!$BA$42,'Budget vs Act 12.31.22'!$BC$42,'Budget vs Act 12.31.22'!$BE$42</definedName>
    <definedName name="QB_FORMULA_31" localSheetId="1" hidden="1">'Budget vs Act 12.31.22'!$BG$42,'Budget vs Act 12.31.22'!$BI$42,'Budget vs Act 12.31.22'!$BK$42,'Budget vs Act 12.31.22'!$M$43,'Budget vs Act 12.31.22'!$O$43,'Budget vs Act 12.31.22'!$U$43,'Budget vs Act 12.31.22'!$W$43,'Budget vs Act 12.31.22'!$AC$43,'Budget vs Act 12.31.22'!$AE$43,'Budget vs Act 12.31.22'!$AK$43,'Budget vs Act 12.31.22'!$AM$43,'Budget vs Act 12.31.22'!$AS$43,'Budget vs Act 12.31.22'!$AU$43,'Budget vs Act 12.31.22'!$BA$43,'Budget vs Act 12.31.22'!$BC$43,'Budget vs Act 12.31.22'!$BE$43</definedName>
    <definedName name="QB_FORMULA_32" localSheetId="1" hidden="1">'Budget vs Act 12.31.22'!$BG$43,'Budget vs Act 12.31.22'!$BI$43,'Budget vs Act 12.31.22'!$BK$43,'Budget vs Act 12.31.22'!$BE$44,'Budget vs Act 12.31.22'!$I$45,'Budget vs Act 12.31.22'!$K$45,'Budget vs Act 12.31.22'!$M$45,'Budget vs Act 12.31.22'!$O$45,'Budget vs Act 12.31.22'!$Q$45,'Budget vs Act 12.31.22'!$S$45,'Budget vs Act 12.31.22'!$U$45,'Budget vs Act 12.31.22'!$W$45,'Budget vs Act 12.31.22'!$Y$45,'Budget vs Act 12.31.22'!$AA$45,'Budget vs Act 12.31.22'!$AC$45,'Budget vs Act 12.31.22'!$AE$45</definedName>
    <definedName name="QB_FORMULA_33" localSheetId="1" hidden="1">'Budget vs Act 12.31.22'!$AG$45,'Budget vs Act 12.31.22'!$AI$45,'Budget vs Act 12.31.22'!$AK$45,'Budget vs Act 12.31.22'!$AM$45,'Budget vs Act 12.31.22'!$AO$45,'Budget vs Act 12.31.22'!$AQ$45,'Budget vs Act 12.31.22'!$AS$45,'Budget vs Act 12.31.22'!$AU$45,'Budget vs Act 12.31.22'!$AW$45,'Budget vs Act 12.31.22'!$AY$45,'Budget vs Act 12.31.22'!$BA$45,'Budget vs Act 12.31.22'!$BC$45,'Budget vs Act 12.31.22'!$BE$45,'Budget vs Act 12.31.22'!$BG$45,'Budget vs Act 12.31.22'!$BI$45,'Budget vs Act 12.31.22'!$BK$45</definedName>
    <definedName name="QB_FORMULA_34" localSheetId="1" hidden="1">'Budget vs Act 12.31.22'!$M$47,'Budget vs Act 12.31.22'!$O$47,'Budget vs Act 12.31.22'!$U$47,'Budget vs Act 12.31.22'!$W$47,'Budget vs Act 12.31.22'!$AC$47,'Budget vs Act 12.31.22'!$AE$47,'Budget vs Act 12.31.22'!$AK$47,'Budget vs Act 12.31.22'!$AM$47,'Budget vs Act 12.31.22'!$AS$47,'Budget vs Act 12.31.22'!$AU$47,'Budget vs Act 12.31.22'!$BA$47,'Budget vs Act 12.31.22'!$BC$47,'Budget vs Act 12.31.22'!$BE$47,'Budget vs Act 12.31.22'!$BG$47,'Budget vs Act 12.31.22'!$BI$47,'Budget vs Act 12.31.22'!$BK$47</definedName>
    <definedName name="QB_FORMULA_35" localSheetId="1" hidden="1">'Budget vs Act 12.31.22'!$M$48,'Budget vs Act 12.31.22'!$O$48,'Budget vs Act 12.31.22'!$U$48,'Budget vs Act 12.31.22'!$W$48,'Budget vs Act 12.31.22'!$AC$48,'Budget vs Act 12.31.22'!$AE$48,'Budget vs Act 12.31.22'!$AK$48,'Budget vs Act 12.31.22'!$AM$48,'Budget vs Act 12.31.22'!$AS$48,'Budget vs Act 12.31.22'!$AU$48,'Budget vs Act 12.31.22'!$BA$48,'Budget vs Act 12.31.22'!$BC$48,'Budget vs Act 12.31.22'!$BE$48,'Budget vs Act 12.31.22'!$BG$48,'Budget vs Act 12.31.22'!$BI$48,'Budget vs Act 12.31.22'!$BK$48</definedName>
    <definedName name="QB_FORMULA_36" localSheetId="1" hidden="1">'Budget vs Act 12.31.22'!$M$49,'Budget vs Act 12.31.22'!$O$49,'Budget vs Act 12.31.22'!$U$49,'Budget vs Act 12.31.22'!$W$49,'Budget vs Act 12.31.22'!$AC$49,'Budget vs Act 12.31.22'!$AE$49,'Budget vs Act 12.31.22'!$AK$49,'Budget vs Act 12.31.22'!$AM$49,'Budget vs Act 12.31.22'!$AS$49,'Budget vs Act 12.31.22'!$AU$49,'Budget vs Act 12.31.22'!$BA$49,'Budget vs Act 12.31.22'!$BC$49,'Budget vs Act 12.31.22'!$BE$49,'Budget vs Act 12.31.22'!$BG$49,'Budget vs Act 12.31.22'!$BI$49,'Budget vs Act 12.31.22'!$BK$49</definedName>
    <definedName name="QB_FORMULA_37" localSheetId="1" hidden="1">'Budget vs Act 12.31.22'!$M$50,'Budget vs Act 12.31.22'!$O$50,'Budget vs Act 12.31.22'!$U$50,'Budget vs Act 12.31.22'!$W$50,'Budget vs Act 12.31.22'!$AC$50,'Budget vs Act 12.31.22'!$AE$50,'Budget vs Act 12.31.22'!$AK$50,'Budget vs Act 12.31.22'!$AM$50,'Budget vs Act 12.31.22'!$AS$50,'Budget vs Act 12.31.22'!$AU$50,'Budget vs Act 12.31.22'!$BA$50,'Budget vs Act 12.31.22'!$BC$50,'Budget vs Act 12.31.22'!$BE$50,'Budget vs Act 12.31.22'!$BG$50,'Budget vs Act 12.31.22'!$BI$50,'Budget vs Act 12.31.22'!$BK$50</definedName>
    <definedName name="QB_FORMULA_38" localSheetId="1" hidden="1">'Budget vs Act 12.31.22'!$M$51,'Budget vs Act 12.31.22'!$O$51,'Budget vs Act 12.31.22'!$U$51,'Budget vs Act 12.31.22'!$W$51,'Budget vs Act 12.31.22'!$AC$51,'Budget vs Act 12.31.22'!$AE$51,'Budget vs Act 12.31.22'!$AK$51,'Budget vs Act 12.31.22'!$AM$51,'Budget vs Act 12.31.22'!$AS$51,'Budget vs Act 12.31.22'!$AU$51,'Budget vs Act 12.31.22'!$BA$51,'Budget vs Act 12.31.22'!$BC$51,'Budget vs Act 12.31.22'!$BE$51,'Budget vs Act 12.31.22'!$BG$51,'Budget vs Act 12.31.22'!$BI$51,'Budget vs Act 12.31.22'!$BK$51</definedName>
    <definedName name="QB_FORMULA_39" localSheetId="1" hidden="1">'Budget vs Act 12.31.22'!$M$52,'Budget vs Act 12.31.22'!$O$52,'Budget vs Act 12.31.22'!$U$52,'Budget vs Act 12.31.22'!$W$52,'Budget vs Act 12.31.22'!$AC$52,'Budget vs Act 12.31.22'!$AE$52,'Budget vs Act 12.31.22'!$AK$52,'Budget vs Act 12.31.22'!$AM$52,'Budget vs Act 12.31.22'!$AS$52,'Budget vs Act 12.31.22'!$AU$52,'Budget vs Act 12.31.22'!$BA$52,'Budget vs Act 12.31.22'!$BC$52,'Budget vs Act 12.31.22'!$BE$52,'Budget vs Act 12.31.22'!$BG$52,'Budget vs Act 12.31.22'!$BI$52,'Budget vs Act 12.31.22'!$BK$52</definedName>
    <definedName name="QB_FORMULA_4" localSheetId="0" hidden="1">'Balance Sheet Prev Yr 12.31.22'!$K$38,'Balance Sheet Prev Yr 12.31.22'!$M$38,'Balance Sheet Prev Yr 12.31.22'!$K$39,'Balance Sheet Prev Yr 12.31.22'!$M$39,'Balance Sheet Prev Yr 12.31.22'!$K$40,'Balance Sheet Prev Yr 12.31.22'!$M$40,'Balance Sheet Prev Yr 12.31.22'!$K$41,'Balance Sheet Prev Yr 12.31.22'!$M$41,'Balance Sheet Prev Yr 12.31.22'!$K$42,'Balance Sheet Prev Yr 12.31.22'!$M$42,'Balance Sheet Prev Yr 12.31.22'!$K$43,'Balance Sheet Prev Yr 12.31.22'!$M$43,'Balance Sheet Prev Yr 12.31.22'!$K$44,'Balance Sheet Prev Yr 12.31.22'!$M$44,'Balance Sheet Prev Yr 12.31.22'!$K$45,'Balance Sheet Prev Yr 12.31.22'!$M$45</definedName>
    <definedName name="QB_FORMULA_4" localSheetId="1" hidden="1">'Budget vs Act 12.31.22'!$I$12,'Budget vs Act 12.31.22'!$K$12,'Budget vs Act 12.31.22'!$M$12,'Budget vs Act 12.31.22'!$O$12,'Budget vs Act 12.31.22'!$Q$12,'Budget vs Act 12.31.22'!$S$12,'Budget vs Act 12.31.22'!$U$12,'Budget vs Act 12.31.22'!$W$12,'Budget vs Act 12.31.22'!$Y$12,'Budget vs Act 12.31.22'!$AA$12,'Budget vs Act 12.31.22'!$AC$12,'Budget vs Act 12.31.22'!$AE$12,'Budget vs Act 12.31.22'!$AG$12,'Budget vs Act 12.31.22'!$AI$12,'Budget vs Act 12.31.22'!$AK$12,'Budget vs Act 12.31.22'!$AM$12</definedName>
    <definedName name="QB_FORMULA_40" localSheetId="1" hidden="1">'Budget vs Act 12.31.22'!$M$53,'Budget vs Act 12.31.22'!$O$53,'Budget vs Act 12.31.22'!$U$53,'Budget vs Act 12.31.22'!$W$53,'Budget vs Act 12.31.22'!$AC$53,'Budget vs Act 12.31.22'!$AE$53,'Budget vs Act 12.31.22'!$AK$53,'Budget vs Act 12.31.22'!$AM$53,'Budget vs Act 12.31.22'!$AS$53,'Budget vs Act 12.31.22'!$AU$53,'Budget vs Act 12.31.22'!$BA$53,'Budget vs Act 12.31.22'!$BC$53,'Budget vs Act 12.31.22'!$BE$53,'Budget vs Act 12.31.22'!$BG$53,'Budget vs Act 12.31.22'!$BI$53,'Budget vs Act 12.31.22'!$BK$53</definedName>
    <definedName name="QB_FORMULA_41" localSheetId="1" hidden="1">'Budget vs Act 12.31.22'!$M$54,'Budget vs Act 12.31.22'!$O$54,'Budget vs Act 12.31.22'!$U$54,'Budget vs Act 12.31.22'!$W$54,'Budget vs Act 12.31.22'!$AC$54,'Budget vs Act 12.31.22'!$AE$54,'Budget vs Act 12.31.22'!$AK$54,'Budget vs Act 12.31.22'!$AM$54,'Budget vs Act 12.31.22'!$AS$54,'Budget vs Act 12.31.22'!$AU$54,'Budget vs Act 12.31.22'!$BA$54,'Budget vs Act 12.31.22'!$BC$54,'Budget vs Act 12.31.22'!$BE$54,'Budget vs Act 12.31.22'!$BG$54,'Budget vs Act 12.31.22'!$BI$54,'Budget vs Act 12.31.22'!$BK$54</definedName>
    <definedName name="QB_FORMULA_42" localSheetId="1" hidden="1">'Budget vs Act 12.31.22'!$M$55,'Budget vs Act 12.31.22'!$O$55,'Budget vs Act 12.31.22'!$U$55,'Budget vs Act 12.31.22'!$W$55,'Budget vs Act 12.31.22'!$AC$55,'Budget vs Act 12.31.22'!$AE$55,'Budget vs Act 12.31.22'!$AK$55,'Budget vs Act 12.31.22'!$AM$55,'Budget vs Act 12.31.22'!$AS$55,'Budget vs Act 12.31.22'!$AU$55,'Budget vs Act 12.31.22'!$BA$55,'Budget vs Act 12.31.22'!$BC$55,'Budget vs Act 12.31.22'!$BE$55,'Budget vs Act 12.31.22'!$BG$55,'Budget vs Act 12.31.22'!$BI$55,'Budget vs Act 12.31.22'!$BK$55</definedName>
    <definedName name="QB_FORMULA_43" localSheetId="1" hidden="1">'Budget vs Act 12.31.22'!$M$56,'Budget vs Act 12.31.22'!$O$56,'Budget vs Act 12.31.22'!$U$56,'Budget vs Act 12.31.22'!$W$56,'Budget vs Act 12.31.22'!$AC$56,'Budget vs Act 12.31.22'!$AE$56,'Budget vs Act 12.31.22'!$AK$56,'Budget vs Act 12.31.22'!$AM$56,'Budget vs Act 12.31.22'!$AS$56,'Budget vs Act 12.31.22'!$AU$56,'Budget vs Act 12.31.22'!$BA$56,'Budget vs Act 12.31.22'!$BC$56,'Budget vs Act 12.31.22'!$BE$56,'Budget vs Act 12.31.22'!$BG$56,'Budget vs Act 12.31.22'!$BI$56,'Budget vs Act 12.31.22'!$BK$56</definedName>
    <definedName name="QB_FORMULA_44" localSheetId="1" hidden="1">'Budget vs Act 12.31.22'!$M$57,'Budget vs Act 12.31.22'!$O$57,'Budget vs Act 12.31.22'!$U$57,'Budget vs Act 12.31.22'!$W$57,'Budget vs Act 12.31.22'!$AC$57,'Budget vs Act 12.31.22'!$AE$57,'Budget vs Act 12.31.22'!$AK$57,'Budget vs Act 12.31.22'!$AM$57,'Budget vs Act 12.31.22'!$AS$57,'Budget vs Act 12.31.22'!$AU$57,'Budget vs Act 12.31.22'!$BA$57,'Budget vs Act 12.31.22'!$BC$57,'Budget vs Act 12.31.22'!$BE$57,'Budget vs Act 12.31.22'!$BG$57,'Budget vs Act 12.31.22'!$BI$57,'Budget vs Act 12.31.22'!$BK$57</definedName>
    <definedName name="QB_FORMULA_45" localSheetId="1" hidden="1">'Budget vs Act 12.31.22'!$M$58,'Budget vs Act 12.31.22'!$O$58,'Budget vs Act 12.31.22'!$U$58,'Budget vs Act 12.31.22'!$W$58,'Budget vs Act 12.31.22'!$AC$58,'Budget vs Act 12.31.22'!$AE$58,'Budget vs Act 12.31.22'!$AK$58,'Budget vs Act 12.31.22'!$AM$58,'Budget vs Act 12.31.22'!$AS$58,'Budget vs Act 12.31.22'!$AU$58,'Budget vs Act 12.31.22'!$BA$58,'Budget vs Act 12.31.22'!$BC$58,'Budget vs Act 12.31.22'!$BE$58,'Budget vs Act 12.31.22'!$BG$58,'Budget vs Act 12.31.22'!$BI$58,'Budget vs Act 12.31.22'!$BK$58</definedName>
    <definedName name="QB_FORMULA_46" localSheetId="1" hidden="1">'Budget vs Act 12.31.22'!$I$59,'Budget vs Act 12.31.22'!$K$59,'Budget vs Act 12.31.22'!$M$59,'Budget vs Act 12.31.22'!$O$59,'Budget vs Act 12.31.22'!$Q$59,'Budget vs Act 12.31.22'!$S$59,'Budget vs Act 12.31.22'!$U$59,'Budget vs Act 12.31.22'!$W$59,'Budget vs Act 12.31.22'!$Y$59,'Budget vs Act 12.31.22'!$AA$59,'Budget vs Act 12.31.22'!$AC$59,'Budget vs Act 12.31.22'!$AE$59,'Budget vs Act 12.31.22'!$AG$59,'Budget vs Act 12.31.22'!$AI$59,'Budget vs Act 12.31.22'!$AK$59,'Budget vs Act 12.31.22'!$AM$59</definedName>
    <definedName name="QB_FORMULA_47" localSheetId="1" hidden="1">'Budget vs Act 12.31.22'!$AO$59,'Budget vs Act 12.31.22'!$AQ$59,'Budget vs Act 12.31.22'!$AS$59,'Budget vs Act 12.31.22'!$AU$59,'Budget vs Act 12.31.22'!$AW$59,'Budget vs Act 12.31.22'!$AY$59,'Budget vs Act 12.31.22'!$BA$59,'Budget vs Act 12.31.22'!$BC$59,'Budget vs Act 12.31.22'!$BE$59,'Budget vs Act 12.31.22'!$BG$59,'Budget vs Act 12.31.22'!$BI$59,'Budget vs Act 12.31.22'!$BK$59,'Budget vs Act 12.31.22'!$M$61,'Budget vs Act 12.31.22'!$O$61,'Budget vs Act 12.31.22'!$U$61,'Budget vs Act 12.31.22'!$W$61</definedName>
    <definedName name="QB_FORMULA_48" localSheetId="1" hidden="1">'Budget vs Act 12.31.22'!$AC$61,'Budget vs Act 12.31.22'!$AE$61,'Budget vs Act 12.31.22'!$AK$61,'Budget vs Act 12.31.22'!$AM$61,'Budget vs Act 12.31.22'!$AS$61,'Budget vs Act 12.31.22'!$AU$61,'Budget vs Act 12.31.22'!$BA$61,'Budget vs Act 12.31.22'!$BC$61,'Budget vs Act 12.31.22'!$BE$61,'Budget vs Act 12.31.22'!$BG$61,'Budget vs Act 12.31.22'!$BI$61,'Budget vs Act 12.31.22'!$BK$61,'Budget vs Act 12.31.22'!$M$62,'Budget vs Act 12.31.22'!$O$62,'Budget vs Act 12.31.22'!$U$62,'Budget vs Act 12.31.22'!$W$62</definedName>
    <definedName name="QB_FORMULA_49" localSheetId="1" hidden="1">'Budget vs Act 12.31.22'!$AC$62,'Budget vs Act 12.31.22'!$AE$62,'Budget vs Act 12.31.22'!$AK$62,'Budget vs Act 12.31.22'!$AM$62,'Budget vs Act 12.31.22'!$AS$62,'Budget vs Act 12.31.22'!$AU$62,'Budget vs Act 12.31.22'!$BA$62,'Budget vs Act 12.31.22'!$BC$62,'Budget vs Act 12.31.22'!$BE$62,'Budget vs Act 12.31.22'!$BG$62,'Budget vs Act 12.31.22'!$BI$62,'Budget vs Act 12.31.22'!$BK$62,'Budget vs Act 12.31.22'!$M$63,'Budget vs Act 12.31.22'!$O$63,'Budget vs Act 12.31.22'!$U$63,'Budget vs Act 12.31.22'!$W$63</definedName>
    <definedName name="QB_FORMULA_5" localSheetId="0" hidden="1">'Balance Sheet Prev Yr 12.31.22'!$K$46,'Balance Sheet Prev Yr 12.31.22'!$M$46,'Balance Sheet Prev Yr 12.31.22'!$K$47,'Balance Sheet Prev Yr 12.31.22'!$M$47,'Balance Sheet Prev Yr 12.31.22'!$K$48,'Balance Sheet Prev Yr 12.31.22'!$M$48,'Balance Sheet Prev Yr 12.31.22'!$G$49,'Balance Sheet Prev Yr 12.31.22'!$I$49,'Balance Sheet Prev Yr 12.31.22'!$K$49,'Balance Sheet Prev Yr 12.31.22'!$M$49,'Balance Sheet Prev Yr 12.31.22'!$K$51,'Balance Sheet Prev Yr 12.31.22'!$M$51,'Balance Sheet Prev Yr 12.31.22'!$K$52,'Balance Sheet Prev Yr 12.31.22'!$M$52,'Balance Sheet Prev Yr 12.31.22'!$K$53,'Balance Sheet Prev Yr 12.31.22'!$M$53</definedName>
    <definedName name="QB_FORMULA_5" localSheetId="1" hidden="1">'Budget vs Act 12.31.22'!$AO$12,'Budget vs Act 12.31.22'!$AQ$12,'Budget vs Act 12.31.22'!$AS$12,'Budget vs Act 12.31.22'!$AU$12,'Budget vs Act 12.31.22'!$AW$12,'Budget vs Act 12.31.22'!$AY$12,'Budget vs Act 12.31.22'!$BA$12,'Budget vs Act 12.31.22'!$BC$12,'Budget vs Act 12.31.22'!$BE$12,'Budget vs Act 12.31.22'!$BG$12,'Budget vs Act 12.31.22'!$BI$12,'Budget vs Act 12.31.22'!$BK$12,'Budget vs Act 12.31.22'!$M$14,'Budget vs Act 12.31.22'!$O$14,'Budget vs Act 12.31.22'!$U$14,'Budget vs Act 12.31.22'!$W$14</definedName>
    <definedName name="QB_FORMULA_50" localSheetId="1" hidden="1">'Budget vs Act 12.31.22'!$AC$63,'Budget vs Act 12.31.22'!$AE$63,'Budget vs Act 12.31.22'!$AK$63,'Budget vs Act 12.31.22'!$AM$63,'Budget vs Act 12.31.22'!$AS$63,'Budget vs Act 12.31.22'!$AU$63,'Budget vs Act 12.31.22'!$BA$63,'Budget vs Act 12.31.22'!$BC$63,'Budget vs Act 12.31.22'!$BE$63,'Budget vs Act 12.31.22'!$BG$63,'Budget vs Act 12.31.22'!$BI$63,'Budget vs Act 12.31.22'!$BK$63,'Budget vs Act 12.31.22'!$M$64,'Budget vs Act 12.31.22'!$O$64,'Budget vs Act 12.31.22'!$U$64,'Budget vs Act 12.31.22'!$W$64</definedName>
    <definedName name="QB_FORMULA_51" localSheetId="1" hidden="1">'Budget vs Act 12.31.22'!$AC$64,'Budget vs Act 12.31.22'!$AE$64,'Budget vs Act 12.31.22'!$AK$64,'Budget vs Act 12.31.22'!$AM$64,'Budget vs Act 12.31.22'!$AS$64,'Budget vs Act 12.31.22'!$AU$64,'Budget vs Act 12.31.22'!$BA$64,'Budget vs Act 12.31.22'!$BC$64,'Budget vs Act 12.31.22'!$BE$64,'Budget vs Act 12.31.22'!$BG$64,'Budget vs Act 12.31.22'!$BI$64,'Budget vs Act 12.31.22'!$BK$64,'Budget vs Act 12.31.22'!$M$65,'Budget vs Act 12.31.22'!$O$65,'Budget vs Act 12.31.22'!$U$65,'Budget vs Act 12.31.22'!$W$65</definedName>
    <definedName name="QB_FORMULA_52" localSheetId="1" hidden="1">'Budget vs Act 12.31.22'!$AC$65,'Budget vs Act 12.31.22'!$AE$65,'Budget vs Act 12.31.22'!$AK$65,'Budget vs Act 12.31.22'!$AM$65,'Budget vs Act 12.31.22'!$AS$65,'Budget vs Act 12.31.22'!$AU$65,'Budget vs Act 12.31.22'!$BA$65,'Budget vs Act 12.31.22'!$BC$65,'Budget vs Act 12.31.22'!$BE$65,'Budget vs Act 12.31.22'!$BG$65,'Budget vs Act 12.31.22'!$BI$65,'Budget vs Act 12.31.22'!$BK$65,'Budget vs Act 12.31.22'!$I$66,'Budget vs Act 12.31.22'!$K$66,'Budget vs Act 12.31.22'!$M$66,'Budget vs Act 12.31.22'!$O$66</definedName>
    <definedName name="QB_FORMULA_53" localSheetId="1" hidden="1">'Budget vs Act 12.31.22'!$Q$66,'Budget vs Act 12.31.22'!$S$66,'Budget vs Act 12.31.22'!$U$66,'Budget vs Act 12.31.22'!$W$66,'Budget vs Act 12.31.22'!$Y$66,'Budget vs Act 12.31.22'!$AA$66,'Budget vs Act 12.31.22'!$AC$66,'Budget vs Act 12.31.22'!$AE$66,'Budget vs Act 12.31.22'!$AG$66,'Budget vs Act 12.31.22'!$AI$66,'Budget vs Act 12.31.22'!$AK$66,'Budget vs Act 12.31.22'!$AM$66,'Budget vs Act 12.31.22'!$AO$66,'Budget vs Act 12.31.22'!$AQ$66,'Budget vs Act 12.31.22'!$AS$66,'Budget vs Act 12.31.22'!$AU$66</definedName>
    <definedName name="QB_FORMULA_54" localSheetId="1" hidden="1">'Budget vs Act 12.31.22'!$AW$66,'Budget vs Act 12.31.22'!$AY$66,'Budget vs Act 12.31.22'!$BA$66,'Budget vs Act 12.31.22'!$BC$66,'Budget vs Act 12.31.22'!$BE$66,'Budget vs Act 12.31.22'!$BG$66,'Budget vs Act 12.31.22'!$BI$66,'Budget vs Act 12.31.22'!$BK$66,'Budget vs Act 12.31.22'!$BE$67,'Budget vs Act 12.31.22'!$I$68,'Budget vs Act 12.31.22'!$K$68,'Budget vs Act 12.31.22'!$M$68,'Budget vs Act 12.31.22'!$O$68,'Budget vs Act 12.31.22'!$Q$68,'Budget vs Act 12.31.22'!$S$68,'Budget vs Act 12.31.22'!$U$68</definedName>
    <definedName name="QB_FORMULA_55" localSheetId="1" hidden="1">'Budget vs Act 12.31.22'!$W$68,'Budget vs Act 12.31.22'!$Y$68,'Budget vs Act 12.31.22'!$AA$68,'Budget vs Act 12.31.22'!$AC$68,'Budget vs Act 12.31.22'!$AE$68,'Budget vs Act 12.31.22'!$AG$68,'Budget vs Act 12.31.22'!$AI$68,'Budget vs Act 12.31.22'!$AK$68,'Budget vs Act 12.31.22'!$AM$68,'Budget vs Act 12.31.22'!$AO$68,'Budget vs Act 12.31.22'!$AQ$68,'Budget vs Act 12.31.22'!$AS$68,'Budget vs Act 12.31.22'!$AU$68,'Budget vs Act 12.31.22'!$AW$68,'Budget vs Act 12.31.22'!$AY$68,'Budget vs Act 12.31.22'!$BA$68</definedName>
    <definedName name="QB_FORMULA_56" localSheetId="1" hidden="1">'Budget vs Act 12.31.22'!$BC$68,'Budget vs Act 12.31.22'!$BE$68,'Budget vs Act 12.31.22'!$BG$68,'Budget vs Act 12.31.22'!$BI$68,'Budget vs Act 12.31.22'!$BK$68,'Budget vs Act 12.31.22'!$BE$70,'Budget vs Act 12.31.22'!$M$71,'Budget vs Act 12.31.22'!$O$71,'Budget vs Act 12.31.22'!$U$71,'Budget vs Act 12.31.22'!$W$71,'Budget vs Act 12.31.22'!$AC$71,'Budget vs Act 12.31.22'!$AE$71,'Budget vs Act 12.31.22'!$AK$71,'Budget vs Act 12.31.22'!$AM$71,'Budget vs Act 12.31.22'!$AS$71,'Budget vs Act 12.31.22'!$AU$71</definedName>
    <definedName name="QB_FORMULA_57" localSheetId="1" hidden="1">'Budget vs Act 12.31.22'!$BA$71,'Budget vs Act 12.31.22'!$BC$71,'Budget vs Act 12.31.22'!$BE$71,'Budget vs Act 12.31.22'!$BG$71,'Budget vs Act 12.31.22'!$BI$71,'Budget vs Act 12.31.22'!$BK$71,'Budget vs Act 12.31.22'!$M$72,'Budget vs Act 12.31.22'!$O$72,'Budget vs Act 12.31.22'!$U$72,'Budget vs Act 12.31.22'!$W$72,'Budget vs Act 12.31.22'!$AC$72,'Budget vs Act 12.31.22'!$AE$72,'Budget vs Act 12.31.22'!$AK$72,'Budget vs Act 12.31.22'!$AM$72,'Budget vs Act 12.31.22'!$AS$72,'Budget vs Act 12.31.22'!$AU$72</definedName>
    <definedName name="QB_FORMULA_58" localSheetId="1" hidden="1">'Budget vs Act 12.31.22'!$BA$72,'Budget vs Act 12.31.22'!$BC$72,'Budget vs Act 12.31.22'!$BE$72,'Budget vs Act 12.31.22'!$BG$72,'Budget vs Act 12.31.22'!$BI$72,'Budget vs Act 12.31.22'!$BK$72,'Budget vs Act 12.31.22'!$BE$73,'Budget vs Act 12.31.22'!$BE$74,'Budget vs Act 12.31.22'!$M$75,'Budget vs Act 12.31.22'!$O$75,'Budget vs Act 12.31.22'!$U$75,'Budget vs Act 12.31.22'!$W$75,'Budget vs Act 12.31.22'!$AC$75,'Budget vs Act 12.31.22'!$AE$75,'Budget vs Act 12.31.22'!$AK$75,'Budget vs Act 12.31.22'!$AM$75</definedName>
    <definedName name="QB_FORMULA_59" localSheetId="1" hidden="1">'Budget vs Act 12.31.22'!$AS$75,'Budget vs Act 12.31.22'!$AU$75,'Budget vs Act 12.31.22'!$BA$75,'Budget vs Act 12.31.22'!$BC$75,'Budget vs Act 12.31.22'!$BE$75,'Budget vs Act 12.31.22'!$BG$75,'Budget vs Act 12.31.22'!$BI$75,'Budget vs Act 12.31.22'!$BK$75,'Budget vs Act 12.31.22'!$I$76,'Budget vs Act 12.31.22'!$K$76,'Budget vs Act 12.31.22'!$M$76,'Budget vs Act 12.31.22'!$O$76,'Budget vs Act 12.31.22'!$Q$76,'Budget vs Act 12.31.22'!$S$76,'Budget vs Act 12.31.22'!$U$76,'Budget vs Act 12.31.22'!$W$76</definedName>
    <definedName name="QB_FORMULA_6" localSheetId="0" hidden="1">'Balance Sheet Prev Yr 12.31.22'!$K$54,'Balance Sheet Prev Yr 12.31.22'!$M$54,'Balance Sheet Prev Yr 12.31.22'!$K$55,'Balance Sheet Prev Yr 12.31.22'!$M$55,'Balance Sheet Prev Yr 12.31.22'!$K$56,'Balance Sheet Prev Yr 12.31.22'!$M$56,'Balance Sheet Prev Yr 12.31.22'!$K$57,'Balance Sheet Prev Yr 12.31.22'!$M$57,'Balance Sheet Prev Yr 12.31.22'!$G$58,'Balance Sheet Prev Yr 12.31.22'!$I$58,'Balance Sheet Prev Yr 12.31.22'!$K$58,'Balance Sheet Prev Yr 12.31.22'!$M$58,'Balance Sheet Prev Yr 12.31.22'!$G$59,'Balance Sheet Prev Yr 12.31.22'!$I$59,'Balance Sheet Prev Yr 12.31.22'!$K$59,'Balance Sheet Prev Yr 12.31.22'!$M$59</definedName>
    <definedName name="QB_FORMULA_6" localSheetId="1" hidden="1">'Budget vs Act 12.31.22'!$AC$14,'Budget vs Act 12.31.22'!$AE$14,'Budget vs Act 12.31.22'!$AK$14,'Budget vs Act 12.31.22'!$AM$14,'Budget vs Act 12.31.22'!$AS$14,'Budget vs Act 12.31.22'!$AU$14,'Budget vs Act 12.31.22'!$BA$14,'Budget vs Act 12.31.22'!$BC$14,'Budget vs Act 12.31.22'!$BE$14,'Budget vs Act 12.31.22'!$BG$14,'Budget vs Act 12.31.22'!$BI$14,'Budget vs Act 12.31.22'!$BK$14,'Budget vs Act 12.31.22'!$M$15,'Budget vs Act 12.31.22'!$O$15,'Budget vs Act 12.31.22'!$U$15,'Budget vs Act 12.31.22'!$W$15</definedName>
    <definedName name="QB_FORMULA_60" localSheetId="1" hidden="1">'Budget vs Act 12.31.22'!$Y$76,'Budget vs Act 12.31.22'!$AA$76,'Budget vs Act 12.31.22'!$AC$76,'Budget vs Act 12.31.22'!$AE$76,'Budget vs Act 12.31.22'!$AG$76,'Budget vs Act 12.31.22'!$AI$76,'Budget vs Act 12.31.22'!$AK$76,'Budget vs Act 12.31.22'!$AM$76,'Budget vs Act 12.31.22'!$AO$76,'Budget vs Act 12.31.22'!$AQ$76,'Budget vs Act 12.31.22'!$AS$76,'Budget vs Act 12.31.22'!$AU$76,'Budget vs Act 12.31.22'!$AW$76,'Budget vs Act 12.31.22'!$AY$76,'Budget vs Act 12.31.22'!$BA$76,'Budget vs Act 12.31.22'!$BC$76</definedName>
    <definedName name="QB_FORMULA_61" localSheetId="1" hidden="1">'Budget vs Act 12.31.22'!$BE$76,'Budget vs Act 12.31.22'!$BG$76,'Budget vs Act 12.31.22'!$BI$76,'Budget vs Act 12.31.22'!$BK$76,'Budget vs Act 12.31.22'!$M$77,'Budget vs Act 12.31.22'!$O$77,'Budget vs Act 12.31.22'!$U$77,'Budget vs Act 12.31.22'!$W$77,'Budget vs Act 12.31.22'!$AC$77,'Budget vs Act 12.31.22'!$AE$77,'Budget vs Act 12.31.22'!$AK$77,'Budget vs Act 12.31.22'!$AM$77,'Budget vs Act 12.31.22'!$AS$77,'Budget vs Act 12.31.22'!$AU$77,'Budget vs Act 12.31.22'!$BA$77,'Budget vs Act 12.31.22'!$BC$77</definedName>
    <definedName name="QB_FORMULA_62" localSheetId="1" hidden="1">'Budget vs Act 12.31.22'!$BE$77,'Budget vs Act 12.31.22'!$BG$77,'Budget vs Act 12.31.22'!$BI$77,'Budget vs Act 12.31.22'!$BK$77,'Budget vs Act 12.31.22'!$M$78,'Budget vs Act 12.31.22'!$O$78,'Budget vs Act 12.31.22'!$U$78,'Budget vs Act 12.31.22'!$W$78,'Budget vs Act 12.31.22'!$AC$78,'Budget vs Act 12.31.22'!$AE$78,'Budget vs Act 12.31.22'!$AK$78,'Budget vs Act 12.31.22'!$AM$78,'Budget vs Act 12.31.22'!$AS$78,'Budget vs Act 12.31.22'!$AU$78,'Budget vs Act 12.31.22'!$BA$78,'Budget vs Act 12.31.22'!$BC$78</definedName>
    <definedName name="QB_FORMULA_63" localSheetId="1" hidden="1">'Budget vs Act 12.31.22'!$BE$78,'Budget vs Act 12.31.22'!$BG$78,'Budget vs Act 12.31.22'!$BI$78,'Budget vs Act 12.31.22'!$BK$78,'Budget vs Act 12.31.22'!$M$79,'Budget vs Act 12.31.22'!$O$79,'Budget vs Act 12.31.22'!$U$79,'Budget vs Act 12.31.22'!$W$79,'Budget vs Act 12.31.22'!$AC$79,'Budget vs Act 12.31.22'!$AE$79,'Budget vs Act 12.31.22'!$AK$79,'Budget vs Act 12.31.22'!$AM$79,'Budget vs Act 12.31.22'!$AS$79,'Budget vs Act 12.31.22'!$AU$79,'Budget vs Act 12.31.22'!$BA$79,'Budget vs Act 12.31.22'!$BC$79</definedName>
    <definedName name="QB_FORMULA_64" localSheetId="1" hidden="1">'Budget vs Act 12.31.22'!$BE$79,'Budget vs Act 12.31.22'!$BG$79,'Budget vs Act 12.31.22'!$BI$79,'Budget vs Act 12.31.22'!$BK$79,'Budget vs Act 12.31.22'!$M$80,'Budget vs Act 12.31.22'!$O$80,'Budget vs Act 12.31.22'!$U$80,'Budget vs Act 12.31.22'!$W$80,'Budget vs Act 12.31.22'!$AC$80,'Budget vs Act 12.31.22'!$AE$80,'Budget vs Act 12.31.22'!$AK$80,'Budget vs Act 12.31.22'!$AM$80,'Budget vs Act 12.31.22'!$AS$80,'Budget vs Act 12.31.22'!$AU$80,'Budget vs Act 12.31.22'!$BA$80,'Budget vs Act 12.31.22'!$BC$80</definedName>
    <definedName name="QB_FORMULA_65" localSheetId="1" hidden="1">'Budget vs Act 12.31.22'!$BE$80,'Budget vs Act 12.31.22'!$BG$80,'Budget vs Act 12.31.22'!$BI$80,'Budget vs Act 12.31.22'!$BK$80,'Budget vs Act 12.31.22'!$M$81,'Budget vs Act 12.31.22'!$O$81,'Budget vs Act 12.31.22'!$U$81,'Budget vs Act 12.31.22'!$W$81,'Budget vs Act 12.31.22'!$AC$81,'Budget vs Act 12.31.22'!$AE$81,'Budget vs Act 12.31.22'!$AK$81,'Budget vs Act 12.31.22'!$AM$81,'Budget vs Act 12.31.22'!$AS$81,'Budget vs Act 12.31.22'!$AU$81,'Budget vs Act 12.31.22'!$BA$81,'Budget vs Act 12.31.22'!$BC$81</definedName>
    <definedName name="QB_FORMULA_66" localSheetId="1" hidden="1">'Budget vs Act 12.31.22'!$BE$81,'Budget vs Act 12.31.22'!$BG$81,'Budget vs Act 12.31.22'!$BI$81,'Budget vs Act 12.31.22'!$BK$81,'Budget vs Act 12.31.22'!$M$82,'Budget vs Act 12.31.22'!$O$82,'Budget vs Act 12.31.22'!$U$82,'Budget vs Act 12.31.22'!$W$82,'Budget vs Act 12.31.22'!$AC$82,'Budget vs Act 12.31.22'!$AE$82,'Budget vs Act 12.31.22'!$AK$82,'Budget vs Act 12.31.22'!$AM$82,'Budget vs Act 12.31.22'!$AS$82,'Budget vs Act 12.31.22'!$AU$82,'Budget vs Act 12.31.22'!$BA$82,'Budget vs Act 12.31.22'!$BC$82</definedName>
    <definedName name="QB_FORMULA_67" localSheetId="1" hidden="1">'Budget vs Act 12.31.22'!$BE$82,'Budget vs Act 12.31.22'!$BG$82,'Budget vs Act 12.31.22'!$BI$82,'Budget vs Act 12.31.22'!$BK$82,'Budget vs Act 12.31.22'!$I$83,'Budget vs Act 12.31.22'!$K$83,'Budget vs Act 12.31.22'!$M$83,'Budget vs Act 12.31.22'!$O$83,'Budget vs Act 12.31.22'!$Q$83,'Budget vs Act 12.31.22'!$S$83,'Budget vs Act 12.31.22'!$U$83,'Budget vs Act 12.31.22'!$W$83,'Budget vs Act 12.31.22'!$Y$83,'Budget vs Act 12.31.22'!$AA$83,'Budget vs Act 12.31.22'!$AC$83,'Budget vs Act 12.31.22'!$AE$83</definedName>
    <definedName name="QB_FORMULA_68" localSheetId="1" hidden="1">'Budget vs Act 12.31.22'!$AG$83,'Budget vs Act 12.31.22'!$AI$83,'Budget vs Act 12.31.22'!$AK$83,'Budget vs Act 12.31.22'!$AM$83,'Budget vs Act 12.31.22'!$AO$83,'Budget vs Act 12.31.22'!$AQ$83,'Budget vs Act 12.31.22'!$AS$83,'Budget vs Act 12.31.22'!$AU$83,'Budget vs Act 12.31.22'!$AW$83,'Budget vs Act 12.31.22'!$AY$83,'Budget vs Act 12.31.22'!$BA$83,'Budget vs Act 12.31.22'!$BC$83,'Budget vs Act 12.31.22'!$BE$83,'Budget vs Act 12.31.22'!$BG$83,'Budget vs Act 12.31.22'!$BI$83,'Budget vs Act 12.31.22'!$BK$83</definedName>
    <definedName name="QB_FORMULA_69" localSheetId="1" hidden="1">'Budget vs Act 12.31.22'!$M$84,'Budget vs Act 12.31.22'!$O$84,'Budget vs Act 12.31.22'!$U$84,'Budget vs Act 12.31.22'!$W$84,'Budget vs Act 12.31.22'!$AC$84,'Budget vs Act 12.31.22'!$AE$84,'Budget vs Act 12.31.22'!$AK$84,'Budget vs Act 12.31.22'!$AM$84,'Budget vs Act 12.31.22'!$AS$84,'Budget vs Act 12.31.22'!$AU$84,'Budget vs Act 12.31.22'!$BA$84,'Budget vs Act 12.31.22'!$BC$84,'Budget vs Act 12.31.22'!$BE$84,'Budget vs Act 12.31.22'!$BG$84,'Budget vs Act 12.31.22'!$BI$84,'Budget vs Act 12.31.22'!$BK$84</definedName>
    <definedName name="QB_FORMULA_7" localSheetId="0" hidden="1">'Balance Sheet Prev Yr 12.31.22'!$K$61,'Balance Sheet Prev Yr 12.31.22'!$M$61,'Balance Sheet Prev Yr 12.31.22'!$G$62,'Balance Sheet Prev Yr 12.31.22'!$I$62,'Balance Sheet Prev Yr 12.31.22'!$K$62,'Balance Sheet Prev Yr 12.31.22'!$M$62,'Balance Sheet Prev Yr 12.31.22'!$G$63,'Balance Sheet Prev Yr 12.31.22'!$I$63,'Balance Sheet Prev Yr 12.31.22'!$K$63,'Balance Sheet Prev Yr 12.31.22'!$M$63,'Balance Sheet Prev Yr 12.31.22'!$K$68,'Balance Sheet Prev Yr 12.31.22'!$M$68,'Balance Sheet Prev Yr 12.31.22'!$G$69,'Balance Sheet Prev Yr 12.31.22'!$I$69,'Balance Sheet Prev Yr 12.31.22'!$K$69,'Balance Sheet Prev Yr 12.31.22'!$M$69</definedName>
    <definedName name="QB_FORMULA_7" localSheetId="1" hidden="1">'Budget vs Act 12.31.22'!$AC$15,'Budget vs Act 12.31.22'!$AE$15,'Budget vs Act 12.31.22'!$AK$15,'Budget vs Act 12.31.22'!$AM$15,'Budget vs Act 12.31.22'!$AS$15,'Budget vs Act 12.31.22'!$AU$15,'Budget vs Act 12.31.22'!$BA$15,'Budget vs Act 12.31.22'!$BC$15,'Budget vs Act 12.31.22'!$BE$15,'Budget vs Act 12.31.22'!$BG$15,'Budget vs Act 12.31.22'!$BI$15,'Budget vs Act 12.31.22'!$BK$15,'Budget vs Act 12.31.22'!$M$16,'Budget vs Act 12.31.22'!$O$16,'Budget vs Act 12.31.22'!$U$16,'Budget vs Act 12.31.22'!$W$16</definedName>
    <definedName name="QB_FORMULA_70" localSheetId="1" hidden="1">'Budget vs Act 12.31.22'!$BE$85,'Budget vs Act 12.31.22'!$M$87,'Budget vs Act 12.31.22'!$O$87,'Budget vs Act 12.31.22'!$U$87,'Budget vs Act 12.31.22'!$W$87,'Budget vs Act 12.31.22'!$AC$87,'Budget vs Act 12.31.22'!$AE$87,'Budget vs Act 12.31.22'!$AK$87,'Budget vs Act 12.31.22'!$AM$87,'Budget vs Act 12.31.22'!$AS$87,'Budget vs Act 12.31.22'!$AU$87,'Budget vs Act 12.31.22'!$BA$87,'Budget vs Act 12.31.22'!$BC$87,'Budget vs Act 12.31.22'!$BE$87,'Budget vs Act 12.31.22'!$BG$87,'Budget vs Act 12.31.22'!$BI$87</definedName>
    <definedName name="QB_FORMULA_71" localSheetId="1" hidden="1">'Budget vs Act 12.31.22'!$BK$87,'Budget vs Act 12.31.22'!$M$88,'Budget vs Act 12.31.22'!$O$88,'Budget vs Act 12.31.22'!$U$88,'Budget vs Act 12.31.22'!$W$88,'Budget vs Act 12.31.22'!$AC$88,'Budget vs Act 12.31.22'!$AE$88,'Budget vs Act 12.31.22'!$AK$88,'Budget vs Act 12.31.22'!$AM$88,'Budget vs Act 12.31.22'!$AS$88,'Budget vs Act 12.31.22'!$AU$88,'Budget vs Act 12.31.22'!$BA$88,'Budget vs Act 12.31.22'!$BC$88,'Budget vs Act 12.31.22'!$BE$88,'Budget vs Act 12.31.22'!$BG$88,'Budget vs Act 12.31.22'!$BI$88</definedName>
    <definedName name="QB_FORMULA_72" localSheetId="1" hidden="1">'Budget vs Act 12.31.22'!$BK$88,'Budget vs Act 12.31.22'!$M$89,'Budget vs Act 12.31.22'!$O$89,'Budget vs Act 12.31.22'!$U$89,'Budget vs Act 12.31.22'!$W$89,'Budget vs Act 12.31.22'!$AC$89,'Budget vs Act 12.31.22'!$AE$89,'Budget vs Act 12.31.22'!$AK$89,'Budget vs Act 12.31.22'!$AM$89,'Budget vs Act 12.31.22'!$AS$89,'Budget vs Act 12.31.22'!$AU$89,'Budget vs Act 12.31.22'!$BA$89,'Budget vs Act 12.31.22'!$BC$89,'Budget vs Act 12.31.22'!$BE$89,'Budget vs Act 12.31.22'!$BG$89,'Budget vs Act 12.31.22'!$BI$89</definedName>
    <definedName name="QB_FORMULA_73" localSheetId="1" hidden="1">'Budget vs Act 12.31.22'!$BK$89,'Budget vs Act 12.31.22'!$I$90,'Budget vs Act 12.31.22'!$K$90,'Budget vs Act 12.31.22'!$M$90,'Budget vs Act 12.31.22'!$O$90,'Budget vs Act 12.31.22'!$Q$90,'Budget vs Act 12.31.22'!$S$90,'Budget vs Act 12.31.22'!$U$90,'Budget vs Act 12.31.22'!$W$90,'Budget vs Act 12.31.22'!$Y$90,'Budget vs Act 12.31.22'!$AA$90,'Budget vs Act 12.31.22'!$AC$90,'Budget vs Act 12.31.22'!$AE$90,'Budget vs Act 12.31.22'!$AG$90,'Budget vs Act 12.31.22'!$AI$90,'Budget vs Act 12.31.22'!$AK$90</definedName>
    <definedName name="QB_FORMULA_74" localSheetId="1" hidden="1">'Budget vs Act 12.31.22'!$AM$90,'Budget vs Act 12.31.22'!$AO$90,'Budget vs Act 12.31.22'!$AQ$90,'Budget vs Act 12.31.22'!$AS$90,'Budget vs Act 12.31.22'!$AU$90,'Budget vs Act 12.31.22'!$AW$90,'Budget vs Act 12.31.22'!$AY$90,'Budget vs Act 12.31.22'!$BA$90,'Budget vs Act 12.31.22'!$BC$90,'Budget vs Act 12.31.22'!$BE$90,'Budget vs Act 12.31.22'!$BG$90,'Budget vs Act 12.31.22'!$BI$90,'Budget vs Act 12.31.22'!$BK$90,'Budget vs Act 12.31.22'!$BE$91,'Budget vs Act 12.31.22'!$I$92,'Budget vs Act 12.31.22'!$K$92</definedName>
    <definedName name="QB_FORMULA_75" localSheetId="1" hidden="1">'Budget vs Act 12.31.22'!$M$92,'Budget vs Act 12.31.22'!$O$92,'Budget vs Act 12.31.22'!$Q$92,'Budget vs Act 12.31.22'!$S$92,'Budget vs Act 12.31.22'!$U$92,'Budget vs Act 12.31.22'!$W$92,'Budget vs Act 12.31.22'!$Y$92,'Budget vs Act 12.31.22'!$AA$92,'Budget vs Act 12.31.22'!$AC$92,'Budget vs Act 12.31.22'!$AE$92,'Budget vs Act 12.31.22'!$AG$92,'Budget vs Act 12.31.22'!$AI$92,'Budget vs Act 12.31.22'!$AK$92,'Budget vs Act 12.31.22'!$AM$92,'Budget vs Act 12.31.22'!$AO$92,'Budget vs Act 12.31.22'!$AQ$92</definedName>
    <definedName name="QB_FORMULA_76" localSheetId="1" hidden="1">'Budget vs Act 12.31.22'!$AS$92,'Budget vs Act 12.31.22'!$AU$92,'Budget vs Act 12.31.22'!$AW$92,'Budget vs Act 12.31.22'!$AY$92,'Budget vs Act 12.31.22'!$BA$92,'Budget vs Act 12.31.22'!$BC$92,'Budget vs Act 12.31.22'!$BE$92,'Budget vs Act 12.31.22'!$BG$92,'Budget vs Act 12.31.22'!$BI$92,'Budget vs Act 12.31.22'!$BK$92,'Budget vs Act 12.31.22'!$I$93,'Budget vs Act 12.31.22'!$K$93,'Budget vs Act 12.31.22'!$M$93,'Budget vs Act 12.31.22'!$O$93,'Budget vs Act 12.31.22'!$Q$93,'Budget vs Act 12.31.22'!$S$93</definedName>
    <definedName name="QB_FORMULA_77" localSheetId="1" hidden="1">'Budget vs Act 12.31.22'!$U$93,'Budget vs Act 12.31.22'!$W$93,'Budget vs Act 12.31.22'!$Y$93,'Budget vs Act 12.31.22'!$AA$93,'Budget vs Act 12.31.22'!$AC$93,'Budget vs Act 12.31.22'!$AE$93,'Budget vs Act 12.31.22'!$AG$93,'Budget vs Act 12.31.22'!$AI$93,'Budget vs Act 12.31.22'!$AK$93,'Budget vs Act 12.31.22'!$AM$93,'Budget vs Act 12.31.22'!$AO$93,'Budget vs Act 12.31.22'!$AQ$93,'Budget vs Act 12.31.22'!$AS$93,'Budget vs Act 12.31.22'!$AU$93,'Budget vs Act 12.31.22'!$AW$93,'Budget vs Act 12.31.22'!$AY$93</definedName>
    <definedName name="QB_FORMULA_78" localSheetId="1" hidden="1">'Budget vs Act 12.31.22'!$BA$93,'Budget vs Act 12.31.22'!$BC$93,'Budget vs Act 12.31.22'!$BE$93,'Budget vs Act 12.31.22'!$BG$93,'Budget vs Act 12.31.22'!$BI$93,'Budget vs Act 12.31.22'!$BK$93,'Budget vs Act 12.31.22'!$M$95,'Budget vs Act 12.31.22'!$O$95,'Budget vs Act 12.31.22'!$U$95,'Budget vs Act 12.31.22'!$W$95,'Budget vs Act 12.31.22'!$AC$95,'Budget vs Act 12.31.22'!$AE$95,'Budget vs Act 12.31.22'!$AK$95,'Budget vs Act 12.31.22'!$AM$95,'Budget vs Act 12.31.22'!$AS$95,'Budget vs Act 12.31.22'!$AU$95</definedName>
    <definedName name="QB_FORMULA_79" localSheetId="1" hidden="1">'Budget vs Act 12.31.22'!$BA$95,'Budget vs Act 12.31.22'!$BC$95,'Budget vs Act 12.31.22'!$BE$95,'Budget vs Act 12.31.22'!$BG$95,'Budget vs Act 12.31.22'!$BI$95,'Budget vs Act 12.31.22'!$BK$95,'Budget vs Act 12.31.22'!$M$97,'Budget vs Act 12.31.22'!$O$97,'Budget vs Act 12.31.22'!$U$97,'Budget vs Act 12.31.22'!$W$97,'Budget vs Act 12.31.22'!$AC$97,'Budget vs Act 12.31.22'!$AE$97,'Budget vs Act 12.31.22'!$AK$97,'Budget vs Act 12.31.22'!$AM$97,'Budget vs Act 12.31.22'!$AS$97,'Budget vs Act 12.31.22'!$AU$97</definedName>
    <definedName name="QB_FORMULA_8" localSheetId="0" hidden="1">'Balance Sheet Prev Yr 12.31.22'!$K$72,'Balance Sheet Prev Yr 12.31.22'!$M$72,'Balance Sheet Prev Yr 12.31.22'!$K$73,'Balance Sheet Prev Yr 12.31.22'!$M$73,'Balance Sheet Prev Yr 12.31.22'!$K$74,'Balance Sheet Prev Yr 12.31.22'!$M$74,'Balance Sheet Prev Yr 12.31.22'!$K$75,'Balance Sheet Prev Yr 12.31.22'!$M$75,'Balance Sheet Prev Yr 12.31.22'!$K$76,'Balance Sheet Prev Yr 12.31.22'!$M$76,'Balance Sheet Prev Yr 12.31.22'!$K$77,'Balance Sheet Prev Yr 12.31.22'!$M$77,'Balance Sheet Prev Yr 12.31.22'!$K$78,'Balance Sheet Prev Yr 12.31.22'!$M$78,'Balance Sheet Prev Yr 12.31.22'!$K$79,'Balance Sheet Prev Yr 12.31.22'!$M$79</definedName>
    <definedName name="QB_FORMULA_8" localSheetId="1" hidden="1">'Budget vs Act 12.31.22'!$AC$16,'Budget vs Act 12.31.22'!$AE$16,'Budget vs Act 12.31.22'!$AK$16,'Budget vs Act 12.31.22'!$AM$16,'Budget vs Act 12.31.22'!$AS$16,'Budget vs Act 12.31.22'!$AU$16,'Budget vs Act 12.31.22'!$BA$16,'Budget vs Act 12.31.22'!$BC$16,'Budget vs Act 12.31.22'!$BE$16,'Budget vs Act 12.31.22'!$BG$16,'Budget vs Act 12.31.22'!$BI$16,'Budget vs Act 12.31.22'!$BK$16,'Budget vs Act 12.31.22'!$M$17,'Budget vs Act 12.31.22'!$O$17,'Budget vs Act 12.31.22'!$U$17,'Budget vs Act 12.31.22'!$W$17</definedName>
    <definedName name="QB_FORMULA_80" localSheetId="1" hidden="1">'Budget vs Act 12.31.22'!$BA$97,'Budget vs Act 12.31.22'!$BC$97,'Budget vs Act 12.31.22'!$BE$97,'Budget vs Act 12.31.22'!$BG$97,'Budget vs Act 12.31.22'!$BI$97,'Budget vs Act 12.31.22'!$BK$97,'Budget vs Act 12.31.22'!$M$98,'Budget vs Act 12.31.22'!$O$98,'Budget vs Act 12.31.22'!$U$98,'Budget vs Act 12.31.22'!$W$98,'Budget vs Act 12.31.22'!$AC$98,'Budget vs Act 12.31.22'!$AE$98,'Budget vs Act 12.31.22'!$AK$98,'Budget vs Act 12.31.22'!$AM$98,'Budget vs Act 12.31.22'!$AS$98,'Budget vs Act 12.31.22'!$AU$98</definedName>
    <definedName name="QB_FORMULA_81" localSheetId="1" hidden="1">'Budget vs Act 12.31.22'!$BA$98,'Budget vs Act 12.31.22'!$BC$98,'Budget vs Act 12.31.22'!$BE$98,'Budget vs Act 12.31.22'!$BG$98,'Budget vs Act 12.31.22'!$BI$98,'Budget vs Act 12.31.22'!$BK$98,'Budget vs Act 12.31.22'!$M$99,'Budget vs Act 12.31.22'!$O$99,'Budget vs Act 12.31.22'!$U$99,'Budget vs Act 12.31.22'!$W$99,'Budget vs Act 12.31.22'!$AC$99,'Budget vs Act 12.31.22'!$AE$99,'Budget vs Act 12.31.22'!$AK$99,'Budget vs Act 12.31.22'!$AM$99,'Budget vs Act 12.31.22'!$AS$99,'Budget vs Act 12.31.22'!$AU$99</definedName>
    <definedName name="QB_FORMULA_82" localSheetId="1" hidden="1">'Budget vs Act 12.31.22'!$BA$99,'Budget vs Act 12.31.22'!$BC$99,'Budget vs Act 12.31.22'!$BE$99,'Budget vs Act 12.31.22'!$BG$99,'Budget vs Act 12.31.22'!$BI$99,'Budget vs Act 12.31.22'!$BK$99,'Budget vs Act 12.31.22'!$M$100,'Budget vs Act 12.31.22'!$O$100,'Budget vs Act 12.31.22'!$U$100,'Budget vs Act 12.31.22'!$W$100,'Budget vs Act 12.31.22'!$AC$100,'Budget vs Act 12.31.22'!$AE$100,'Budget vs Act 12.31.22'!$AK$100,'Budget vs Act 12.31.22'!$AM$100,'Budget vs Act 12.31.22'!$AS$100,'Budget vs Act 12.31.22'!$AU$100</definedName>
    <definedName name="QB_FORMULA_83" localSheetId="1" hidden="1">'Budget vs Act 12.31.22'!$BA$100,'Budget vs Act 12.31.22'!$BC$100,'Budget vs Act 12.31.22'!$BE$100,'Budget vs Act 12.31.22'!$BG$100,'Budget vs Act 12.31.22'!$BI$100,'Budget vs Act 12.31.22'!$BK$100,'Budget vs Act 12.31.22'!$M$101,'Budget vs Act 12.31.22'!$O$101,'Budget vs Act 12.31.22'!$U$101,'Budget vs Act 12.31.22'!$W$101,'Budget vs Act 12.31.22'!$AC$101,'Budget vs Act 12.31.22'!$AE$101,'Budget vs Act 12.31.22'!$AK$101,'Budget vs Act 12.31.22'!$AM$101,'Budget vs Act 12.31.22'!$AS$101,'Budget vs Act 12.31.22'!$AU$101</definedName>
    <definedName name="QB_FORMULA_84" localSheetId="1" hidden="1">'Budget vs Act 12.31.22'!$BA$101,'Budget vs Act 12.31.22'!$BC$101,'Budget vs Act 12.31.22'!$BE$101,'Budget vs Act 12.31.22'!$BG$101,'Budget vs Act 12.31.22'!$BI$101,'Budget vs Act 12.31.22'!$BK$101,'Budget vs Act 12.31.22'!$M$102,'Budget vs Act 12.31.22'!$O$102,'Budget vs Act 12.31.22'!$U$102,'Budget vs Act 12.31.22'!$W$102,'Budget vs Act 12.31.22'!$AC$102,'Budget vs Act 12.31.22'!$AE$102,'Budget vs Act 12.31.22'!$AK$102,'Budget vs Act 12.31.22'!$AM$102,'Budget vs Act 12.31.22'!$AS$102,'Budget vs Act 12.31.22'!$AU$102</definedName>
    <definedName name="QB_FORMULA_85" localSheetId="1" hidden="1">'Budget vs Act 12.31.22'!$BA$102,'Budget vs Act 12.31.22'!$BC$102,'Budget vs Act 12.31.22'!$BE$102,'Budget vs Act 12.31.22'!$BG$102,'Budget vs Act 12.31.22'!$BI$102,'Budget vs Act 12.31.22'!$BK$102,'Budget vs Act 12.31.22'!$M$103,'Budget vs Act 12.31.22'!$O$103,'Budget vs Act 12.31.22'!$U$103,'Budget vs Act 12.31.22'!$W$103,'Budget vs Act 12.31.22'!$AC$103,'Budget vs Act 12.31.22'!$AE$103,'Budget vs Act 12.31.22'!$AK$103,'Budget vs Act 12.31.22'!$AM$103,'Budget vs Act 12.31.22'!$AS$103,'Budget vs Act 12.31.22'!$AU$103</definedName>
    <definedName name="QB_FORMULA_86" localSheetId="1" hidden="1">'Budget vs Act 12.31.22'!$BA$103,'Budget vs Act 12.31.22'!$BC$103,'Budget vs Act 12.31.22'!$BE$103,'Budget vs Act 12.31.22'!$BG$103,'Budget vs Act 12.31.22'!$BI$103,'Budget vs Act 12.31.22'!$BK$103,'Budget vs Act 12.31.22'!$M$104,'Budget vs Act 12.31.22'!$O$104,'Budget vs Act 12.31.22'!$U$104,'Budget vs Act 12.31.22'!$W$104,'Budget vs Act 12.31.22'!$AC$104,'Budget vs Act 12.31.22'!$AE$104,'Budget vs Act 12.31.22'!$AK$104,'Budget vs Act 12.31.22'!$AM$104,'Budget vs Act 12.31.22'!$AS$104,'Budget vs Act 12.31.22'!$AU$104</definedName>
    <definedName name="QB_FORMULA_87" localSheetId="1" hidden="1">'Budget vs Act 12.31.22'!$BA$104,'Budget vs Act 12.31.22'!$BC$104,'Budget vs Act 12.31.22'!$BE$104,'Budget vs Act 12.31.22'!$BG$104,'Budget vs Act 12.31.22'!$BI$104,'Budget vs Act 12.31.22'!$BK$104,'Budget vs Act 12.31.22'!$M$105,'Budget vs Act 12.31.22'!$O$105,'Budget vs Act 12.31.22'!$U$105,'Budget vs Act 12.31.22'!$W$105,'Budget vs Act 12.31.22'!$AC$105,'Budget vs Act 12.31.22'!$AE$105,'Budget vs Act 12.31.22'!$AK$105,'Budget vs Act 12.31.22'!$AM$105,'Budget vs Act 12.31.22'!$AS$105,'Budget vs Act 12.31.22'!$AU$105</definedName>
    <definedName name="QB_FORMULA_88" localSheetId="1" hidden="1">'Budget vs Act 12.31.22'!$BA$105,'Budget vs Act 12.31.22'!$BC$105,'Budget vs Act 12.31.22'!$BE$105,'Budget vs Act 12.31.22'!$BG$105,'Budget vs Act 12.31.22'!$BI$105,'Budget vs Act 12.31.22'!$BK$105,'Budget vs Act 12.31.22'!$I$106,'Budget vs Act 12.31.22'!$K$106,'Budget vs Act 12.31.22'!$M$106,'Budget vs Act 12.31.22'!$O$106,'Budget vs Act 12.31.22'!$Q$106,'Budget vs Act 12.31.22'!$S$106,'Budget vs Act 12.31.22'!$U$106,'Budget vs Act 12.31.22'!$W$106,'Budget vs Act 12.31.22'!$Y$106,'Budget vs Act 12.31.22'!$AA$106</definedName>
    <definedName name="QB_FORMULA_89" localSheetId="1" hidden="1">'Budget vs Act 12.31.22'!$AC$106,'Budget vs Act 12.31.22'!$AE$106,'Budget vs Act 12.31.22'!$AG$106,'Budget vs Act 12.31.22'!$AI$106,'Budget vs Act 12.31.22'!$AK$106,'Budget vs Act 12.31.22'!$AM$106,'Budget vs Act 12.31.22'!$AO$106,'Budget vs Act 12.31.22'!$AQ$106,'Budget vs Act 12.31.22'!$AS$106,'Budget vs Act 12.31.22'!$AU$106,'Budget vs Act 12.31.22'!$AW$106,'Budget vs Act 12.31.22'!$AY$106,'Budget vs Act 12.31.22'!$BA$106,'Budget vs Act 12.31.22'!$BC$106,'Budget vs Act 12.31.22'!$BE$106,'Budget vs Act 12.31.22'!$BG$106</definedName>
    <definedName name="QB_FORMULA_9" localSheetId="0" hidden="1">'Balance Sheet Prev Yr 12.31.22'!$K$80,'Balance Sheet Prev Yr 12.31.22'!$M$80,'Balance Sheet Prev Yr 12.31.22'!$K$81,'Balance Sheet Prev Yr 12.31.22'!$M$81,'Balance Sheet Prev Yr 12.31.22'!$K$82,'Balance Sheet Prev Yr 12.31.22'!$M$82,'Balance Sheet Prev Yr 12.31.22'!$K$83,'Balance Sheet Prev Yr 12.31.22'!$M$83,'Balance Sheet Prev Yr 12.31.22'!$K$84,'Balance Sheet Prev Yr 12.31.22'!$M$84,'Balance Sheet Prev Yr 12.31.22'!$K$85,'Balance Sheet Prev Yr 12.31.22'!$M$85,'Balance Sheet Prev Yr 12.31.22'!$G$86,'Balance Sheet Prev Yr 12.31.22'!$I$86,'Balance Sheet Prev Yr 12.31.22'!$K$86,'Balance Sheet Prev Yr 12.31.22'!$M$86</definedName>
    <definedName name="QB_FORMULA_9" localSheetId="1" hidden="1">'Budget vs Act 12.31.22'!$AC$17,'Budget vs Act 12.31.22'!$AE$17,'Budget vs Act 12.31.22'!$AK$17,'Budget vs Act 12.31.22'!$AM$17,'Budget vs Act 12.31.22'!$AS$17,'Budget vs Act 12.31.22'!$AU$17,'Budget vs Act 12.31.22'!$BA$17,'Budget vs Act 12.31.22'!$BC$17,'Budget vs Act 12.31.22'!$BE$17,'Budget vs Act 12.31.22'!$BG$17,'Budget vs Act 12.31.22'!$BI$17,'Budget vs Act 12.31.22'!$BK$17,'Budget vs Act 12.31.22'!$M$18,'Budget vs Act 12.31.22'!$O$18,'Budget vs Act 12.31.22'!$U$18,'Budget vs Act 12.31.22'!$W$18</definedName>
    <definedName name="QB_FORMULA_90" localSheetId="1" hidden="1">'Budget vs Act 12.31.22'!$BI$106,'Budget vs Act 12.31.22'!$BK$106,'Budget vs Act 12.31.22'!$M$108,'Budget vs Act 12.31.22'!$O$108,'Budget vs Act 12.31.22'!$U$108,'Budget vs Act 12.31.22'!$W$108,'Budget vs Act 12.31.22'!$AC$108,'Budget vs Act 12.31.22'!$AE$108,'Budget vs Act 12.31.22'!$AK$108,'Budget vs Act 12.31.22'!$AM$108,'Budget vs Act 12.31.22'!$AS$108,'Budget vs Act 12.31.22'!$AU$108,'Budget vs Act 12.31.22'!$BA$108,'Budget vs Act 12.31.22'!$BC$108,'Budget vs Act 12.31.22'!$BE$108,'Budget vs Act 12.31.22'!$BG$108</definedName>
    <definedName name="QB_FORMULA_91" localSheetId="1" hidden="1">'Budget vs Act 12.31.22'!$BI$108,'Budget vs Act 12.31.22'!$BK$108,'Budget vs Act 12.31.22'!$M$109,'Budget vs Act 12.31.22'!$O$109,'Budget vs Act 12.31.22'!$U$109,'Budget vs Act 12.31.22'!$W$109,'Budget vs Act 12.31.22'!$AC$109,'Budget vs Act 12.31.22'!$AE$109,'Budget vs Act 12.31.22'!$AK$109,'Budget vs Act 12.31.22'!$AM$109,'Budget vs Act 12.31.22'!$AS$109,'Budget vs Act 12.31.22'!$AU$109,'Budget vs Act 12.31.22'!$BA$109,'Budget vs Act 12.31.22'!$BC$109,'Budget vs Act 12.31.22'!$BE$109,'Budget vs Act 12.31.22'!$BG$109</definedName>
    <definedName name="QB_FORMULA_92" localSheetId="1" hidden="1">'Budget vs Act 12.31.22'!$BI$109,'Budget vs Act 12.31.22'!$BK$109,'Budget vs Act 12.31.22'!$M$111,'Budget vs Act 12.31.22'!$O$111,'Budget vs Act 12.31.22'!$U$111,'Budget vs Act 12.31.22'!$W$111,'Budget vs Act 12.31.22'!$AC$111,'Budget vs Act 12.31.22'!$AE$111,'Budget vs Act 12.31.22'!$AK$111,'Budget vs Act 12.31.22'!$AM$111,'Budget vs Act 12.31.22'!$AS$111,'Budget vs Act 12.31.22'!$AU$111,'Budget vs Act 12.31.22'!$BA$111,'Budget vs Act 12.31.22'!$BC$111,'Budget vs Act 12.31.22'!$BE$111,'Budget vs Act 12.31.22'!$BG$111</definedName>
    <definedName name="QB_FORMULA_93" localSheetId="1" hidden="1">'Budget vs Act 12.31.22'!$BI$111,'Budget vs Act 12.31.22'!$BK$111,'Budget vs Act 12.31.22'!$M$112,'Budget vs Act 12.31.22'!$O$112,'Budget vs Act 12.31.22'!$U$112,'Budget vs Act 12.31.22'!$W$112,'Budget vs Act 12.31.22'!$AC$112,'Budget vs Act 12.31.22'!$AE$112,'Budget vs Act 12.31.22'!$AK$112,'Budget vs Act 12.31.22'!$AM$112,'Budget vs Act 12.31.22'!$AS$112,'Budget vs Act 12.31.22'!$AU$112,'Budget vs Act 12.31.22'!$BA$112,'Budget vs Act 12.31.22'!$BC$112,'Budget vs Act 12.31.22'!$BE$112,'Budget vs Act 12.31.22'!$BG$112</definedName>
    <definedName name="QB_FORMULA_94" localSheetId="1" hidden="1">'Budget vs Act 12.31.22'!$BI$112,'Budget vs Act 12.31.22'!$BK$112,'Budget vs Act 12.31.22'!$M$113,'Budget vs Act 12.31.22'!$O$113,'Budget vs Act 12.31.22'!$U$113,'Budget vs Act 12.31.22'!$W$113,'Budget vs Act 12.31.22'!$AC$113,'Budget vs Act 12.31.22'!$AE$113,'Budget vs Act 12.31.22'!$AK$113,'Budget vs Act 12.31.22'!$AM$113,'Budget vs Act 12.31.22'!$AS$113,'Budget vs Act 12.31.22'!$AU$113,'Budget vs Act 12.31.22'!$BA$113,'Budget vs Act 12.31.22'!$BC$113,'Budget vs Act 12.31.22'!$BE$113,'Budget vs Act 12.31.22'!$BG$113</definedName>
    <definedName name="QB_FORMULA_95" localSheetId="1" hidden="1">'Budget vs Act 12.31.22'!$BI$113,'Budget vs Act 12.31.22'!$BK$113,'Budget vs Act 12.31.22'!$M$114,'Budget vs Act 12.31.22'!$O$114,'Budget vs Act 12.31.22'!$U$114,'Budget vs Act 12.31.22'!$W$114,'Budget vs Act 12.31.22'!$AC$114,'Budget vs Act 12.31.22'!$AE$114,'Budget vs Act 12.31.22'!$AK$114,'Budget vs Act 12.31.22'!$AM$114,'Budget vs Act 12.31.22'!$AS$114,'Budget vs Act 12.31.22'!$AU$114,'Budget vs Act 12.31.22'!$BA$114,'Budget vs Act 12.31.22'!$BC$114,'Budget vs Act 12.31.22'!$BE$114,'Budget vs Act 12.31.22'!$BG$114</definedName>
    <definedName name="QB_FORMULA_96" localSheetId="1" hidden="1">'Budget vs Act 12.31.22'!$BI$114,'Budget vs Act 12.31.22'!$BK$114,'Budget vs Act 12.31.22'!$I$115,'Budget vs Act 12.31.22'!$K$115,'Budget vs Act 12.31.22'!$M$115,'Budget vs Act 12.31.22'!$O$115,'Budget vs Act 12.31.22'!$Q$115,'Budget vs Act 12.31.22'!$S$115,'Budget vs Act 12.31.22'!$U$115,'Budget vs Act 12.31.22'!$W$115,'Budget vs Act 12.31.22'!$Y$115,'Budget vs Act 12.31.22'!$AA$115,'Budget vs Act 12.31.22'!$AC$115,'Budget vs Act 12.31.22'!$AE$115,'Budget vs Act 12.31.22'!$AG$115,'Budget vs Act 12.31.22'!$AI$115</definedName>
    <definedName name="QB_FORMULA_97" localSheetId="1" hidden="1">'Budget vs Act 12.31.22'!$AK$115,'Budget vs Act 12.31.22'!$AM$115,'Budget vs Act 12.31.22'!$AO$115,'Budget vs Act 12.31.22'!$AQ$115,'Budget vs Act 12.31.22'!$AS$115,'Budget vs Act 12.31.22'!$AU$115,'Budget vs Act 12.31.22'!$AW$115,'Budget vs Act 12.31.22'!$AY$115,'Budget vs Act 12.31.22'!$BA$115,'Budget vs Act 12.31.22'!$BC$115,'Budget vs Act 12.31.22'!$BE$115,'Budget vs Act 12.31.22'!$BG$115,'Budget vs Act 12.31.22'!$BI$115,'Budget vs Act 12.31.22'!$BK$115,'Budget vs Act 12.31.22'!$M$116,'Budget vs Act 12.31.22'!$O$116</definedName>
    <definedName name="QB_FORMULA_98" localSheetId="1" hidden="1">'Budget vs Act 12.31.22'!$U$116,'Budget vs Act 12.31.22'!$W$116,'Budget vs Act 12.31.22'!$AC$116,'Budget vs Act 12.31.22'!$AE$116,'Budget vs Act 12.31.22'!$AK$116,'Budget vs Act 12.31.22'!$AM$116,'Budget vs Act 12.31.22'!$AS$116,'Budget vs Act 12.31.22'!$AU$116,'Budget vs Act 12.31.22'!$BA$116,'Budget vs Act 12.31.22'!$BC$116,'Budget vs Act 12.31.22'!$BE$116,'Budget vs Act 12.31.22'!$BG$116,'Budget vs Act 12.31.22'!$BI$116,'Budget vs Act 12.31.22'!$BK$116,'Budget vs Act 12.31.22'!$M$117,'Budget vs Act 12.31.22'!$O$117</definedName>
    <definedName name="QB_FORMULA_99" localSheetId="1" hidden="1">'Budget vs Act 12.31.22'!$U$117,'Budget vs Act 12.31.22'!$W$117,'Budget vs Act 12.31.22'!$AC$117,'Budget vs Act 12.31.22'!$AE$117,'Budget vs Act 12.31.22'!$AK$117,'Budget vs Act 12.31.22'!$AM$117,'Budget vs Act 12.31.22'!$AS$117,'Budget vs Act 12.31.22'!$AU$117,'Budget vs Act 12.31.22'!$BA$117,'Budget vs Act 12.31.22'!$BC$117,'Budget vs Act 12.31.22'!$BE$117,'Budget vs Act 12.31.22'!$BG$117,'Budget vs Act 12.31.22'!$BI$117,'Budget vs Act 12.31.22'!$BK$117,'Budget vs Act 12.31.22'!$M$118,'Budget vs Act 12.31.22'!$O$118</definedName>
    <definedName name="QB_ROW_1" localSheetId="0" hidden="1">'Balance Sheet Prev Yr 12.31.22'!$A$3</definedName>
    <definedName name="QB_ROW_10031" localSheetId="0" hidden="1">'Balance Sheet Prev Yr 12.31.22'!$D$67</definedName>
    <definedName name="QB_ROW_1010" localSheetId="2" hidden="1">'AR Aging 12.31.22'!$B$6</definedName>
    <definedName name="QB_ROW_1011" localSheetId="0" hidden="1">'Balance Sheet Prev Yr 12.31.22'!$B$4</definedName>
    <definedName name="QB_ROW_10220" localSheetId="2" hidden="1">'AR Aging 12.31.22'!$C$16</definedName>
    <definedName name="QB_ROW_1028210" localSheetId="2" hidden="1">'AR Aging 12.31.22'!$B$31</definedName>
    <definedName name="QB_ROW_10331" localSheetId="0" hidden="1">'Balance Sheet Prev Yr 12.31.22'!$D$69</definedName>
    <definedName name="QB_ROW_109250" localSheetId="1" hidden="1">'Budget vs Act 12.31.22'!$F$88</definedName>
    <definedName name="QB_ROW_11220" localSheetId="2" hidden="1">'AR Aging 12.31.22'!$C$22</definedName>
    <definedName name="QB_ROW_12031" localSheetId="0" hidden="1">'Balance Sheet Prev Yr 12.31.22'!$D$70</definedName>
    <definedName name="QB_ROW_1220" localSheetId="2" hidden="1">'AR Aging 12.31.22'!$C$8</definedName>
    <definedName name="QB_ROW_1220" localSheetId="0" hidden="1">'Balance Sheet Prev Yr 12.31.22'!$C$95</definedName>
    <definedName name="QB_ROW_12331" localSheetId="0" hidden="1">'Balance Sheet Prev Yr 12.31.22'!$D$91</definedName>
    <definedName name="QB_ROW_130040" localSheetId="1" hidden="1">'Budget vs Act 12.31.22'!$E$172</definedName>
    <definedName name="QB_ROW_130250" localSheetId="1" hidden="1">'Budget vs Act 12.31.22'!$F$176</definedName>
    <definedName name="QB_ROW_130340" localSheetId="1" hidden="1">'Budget vs Act 12.31.22'!$E$177</definedName>
    <definedName name="QB_ROW_1310" localSheetId="2" hidden="1">'AR Aging 12.31.22'!$B$9</definedName>
    <definedName name="QB_ROW_1311" localSheetId="0" hidden="1">'Balance Sheet Prev Yr 12.31.22'!$B$23</definedName>
    <definedName name="QB_ROW_137040" localSheetId="1" hidden="1">'Budget vs Act 12.31.22'!$E$96</definedName>
    <definedName name="QB_ROW_137250" localSheetId="1" hidden="1">'Budget vs Act 12.31.22'!$F$105</definedName>
    <definedName name="QB_ROW_137340" localSheetId="1" hidden="1">'Budget vs Act 12.31.22'!$E$106</definedName>
    <definedName name="QB_ROW_139250" localSheetId="1" hidden="1">'Budget vs Act 12.31.22'!$F$102</definedName>
    <definedName name="QB_ROW_14010" localSheetId="2" hidden="1">'AR Aging 12.31.22'!$B$24</definedName>
    <definedName name="QB_ROW_14011" localSheetId="0" hidden="1">'Balance Sheet Prev Yr 12.31.22'!$B$94</definedName>
    <definedName name="QB_ROW_140250" localSheetId="1" hidden="1">'Budget vs Act 12.31.22'!$F$99</definedName>
    <definedName name="QB_ROW_141250" localSheetId="1" hidden="1">'Budget vs Act 12.31.22'!$F$100</definedName>
    <definedName name="QB_ROW_142250" localSheetId="1" hidden="1">'Budget vs Act 12.31.22'!$F$97</definedName>
    <definedName name="QB_ROW_1428210" localSheetId="2" hidden="1">'AR Aging 12.31.22'!$B$30</definedName>
    <definedName name="QB_ROW_14310" localSheetId="2" hidden="1">'AR Aging 12.31.22'!$B$26</definedName>
    <definedName name="QB_ROW_14311" localSheetId="0" hidden="1">'Balance Sheet Prev Yr 12.31.22'!$B$100</definedName>
    <definedName name="QB_ROW_147050" localSheetId="1" hidden="1">'Budget vs Act 12.31.22'!$F$131</definedName>
    <definedName name="QB_ROW_1472210" localSheetId="2" hidden="1">'AR Aging 12.31.22'!$B$18</definedName>
    <definedName name="QB_ROW_147260" localSheetId="1" hidden="1">'Budget vs Act 12.31.22'!$G$138</definedName>
    <definedName name="QB_ROW_147350" localSheetId="1" hidden="1">'Budget vs Act 12.31.22'!$F$139</definedName>
    <definedName name="QB_ROW_151040" localSheetId="1" hidden="1">'Budget vs Act 12.31.22'!$E$107</definedName>
    <definedName name="QB_ROW_151340" localSheetId="1" hidden="1">'Budget vs Act 12.31.22'!$E$123</definedName>
    <definedName name="QB_ROW_15210" localSheetId="2" hidden="1">'AR Aging 12.31.22'!$B$29</definedName>
    <definedName name="QB_ROW_154250" localSheetId="1" hidden="1">'Budget vs Act 12.31.22'!$F$117</definedName>
    <definedName name="QB_ROW_155250" localSheetId="1" hidden="1">'Budget vs Act 12.31.22'!$F$118</definedName>
    <definedName name="QB_ROW_157250" localSheetId="1" hidden="1">'Budget vs Act 12.31.22'!$F$119</definedName>
    <definedName name="QB_ROW_158250" localSheetId="1" hidden="1">'Budget vs Act 12.31.22'!$F$121</definedName>
    <definedName name="QB_ROW_159250" localSheetId="1" hidden="1">'Budget vs Act 12.31.22'!$F$122</definedName>
    <definedName name="QB_ROW_161040" localSheetId="1" hidden="1">'Budget vs Act 12.31.22'!$E$151</definedName>
    <definedName name="QB_ROW_161340" localSheetId="1" hidden="1">'Budget vs Act 12.31.22'!$E$161</definedName>
    <definedName name="QB_ROW_16210" localSheetId="2" hidden="1">'AR Aging 12.31.22'!$B$28</definedName>
    <definedName name="QB_ROW_162250" localSheetId="1" hidden="1">'Budget vs Act 12.31.22'!$F$154</definedName>
    <definedName name="QB_ROW_163250" localSheetId="1" hidden="1">'Budget vs Act 12.31.22'!$F$159</definedName>
    <definedName name="QB_ROW_168040" localSheetId="1" hidden="1">'Budget vs Act 12.31.22'!$E$143</definedName>
    <definedName name="QB_ROW_168250" localSheetId="1" hidden="1">'Budget vs Act 12.31.22'!$F$149</definedName>
    <definedName name="QB_ROW_168340" localSheetId="1" hidden="1">'Budget vs Act 12.31.22'!$E$150</definedName>
    <definedName name="QB_ROW_170250" localSheetId="1" hidden="1">'Budget vs Act 12.31.22'!$F$145</definedName>
    <definedName name="QB_ROW_17221" localSheetId="0" hidden="1">'Balance Sheet Prev Yr 12.31.22'!$C$99</definedName>
    <definedName name="QB_ROW_17330" localSheetId="0" hidden="1">'Balance Sheet Prev Yr 12.31.22'!$D$19</definedName>
    <definedName name="QB_ROW_174040" localSheetId="1" hidden="1">'Budget vs Act 12.31.22'!$E$163</definedName>
    <definedName name="QB_ROW_174250" localSheetId="1" hidden="1">'Budget vs Act 12.31.22'!$F$170</definedName>
    <definedName name="QB_ROW_174340" localSheetId="1" hidden="1">'Budget vs Act 12.31.22'!$E$171</definedName>
    <definedName name="QB_ROW_176250" localSheetId="1" hidden="1">'Budget vs Act 12.31.22'!$F$129</definedName>
    <definedName name="QB_ROW_177250" localSheetId="1" hidden="1">'Budget vs Act 12.31.22'!$F$130</definedName>
    <definedName name="QB_ROW_178250" localSheetId="1" hidden="1">'Budget vs Act 12.31.22'!$F$146</definedName>
    <definedName name="QB_ROW_181250" localSheetId="1" hidden="1">'Budget vs Act 12.31.22'!$F$125</definedName>
    <definedName name="QB_ROW_18301" localSheetId="1" hidden="1">'Budget vs Act 12.31.22'!$A$186</definedName>
    <definedName name="QB_ROW_183250" localSheetId="1" hidden="1">'Budget vs Act 12.31.22'!$F$169</definedName>
    <definedName name="QB_ROW_19011" localSheetId="1" hidden="1">'Budget vs Act 12.31.22'!$B$3</definedName>
    <definedName name="QB_ROW_19311" localSheetId="1" hidden="1">'Budget vs Act 12.31.22'!$B$180</definedName>
    <definedName name="QB_ROW_194330" localSheetId="1" hidden="1">'Budget vs Act 12.31.22'!$D$183</definedName>
    <definedName name="QB_ROW_20031" localSheetId="1" hidden="1">'Budget vs Act 12.31.22'!$D$4</definedName>
    <definedName name="QB_ROW_2021" localSheetId="0" hidden="1">'Balance Sheet Prev Yr 12.31.22'!$C$5</definedName>
    <definedName name="QB_ROW_20331" localSheetId="1" hidden="1">'Budget vs Act 12.31.22'!$D$92</definedName>
    <definedName name="QB_ROW_204230" localSheetId="0" hidden="1">'Balance Sheet Prev Yr 12.31.22'!$D$37</definedName>
    <definedName name="QB_ROW_205230" localSheetId="0" hidden="1">'Balance Sheet Prev Yr 12.31.22'!$D$33</definedName>
    <definedName name="QB_ROW_206230" localSheetId="0" hidden="1">'Balance Sheet Prev Yr 12.31.22'!$D$56</definedName>
    <definedName name="QB_ROW_208230" localSheetId="0" hidden="1">'Balance Sheet Prev Yr 12.31.22'!$D$39</definedName>
    <definedName name="QB_ROW_209230" localSheetId="0" hidden="1">'Balance Sheet Prev Yr 12.31.22'!$D$40</definedName>
    <definedName name="QB_ROW_210230" localSheetId="0" hidden="1">'Balance Sheet Prev Yr 12.31.22'!$D$41</definedName>
    <definedName name="QB_ROW_21031" localSheetId="1" hidden="1">'Budget vs Act 12.31.22'!$D$94</definedName>
    <definedName name="QB_ROW_211230" localSheetId="0" hidden="1">'Balance Sheet Prev Yr 12.31.22'!$D$42</definedName>
    <definedName name="QB_ROW_21331" localSheetId="1" hidden="1">'Budget vs Act 12.31.22'!$D$179</definedName>
    <definedName name="QB_ROW_214250" localSheetId="0" hidden="1">'Balance Sheet Prev Yr 12.31.22'!$F$72</definedName>
    <definedName name="QB_ROW_215250" localSheetId="0" hidden="1">'Balance Sheet Prev Yr 12.31.22'!$F$73</definedName>
    <definedName name="QB_ROW_216250" localSheetId="0" hidden="1">'Balance Sheet Prev Yr 12.31.22'!$F$74</definedName>
    <definedName name="QB_ROW_217250" localSheetId="0" hidden="1">'Balance Sheet Prev Yr 12.31.22'!$F$76</definedName>
    <definedName name="QB_ROW_218250" localSheetId="0" hidden="1">'Balance Sheet Prev Yr 12.31.22'!$F$77</definedName>
    <definedName name="QB_ROW_219250" localSheetId="0" hidden="1">'Balance Sheet Prev Yr 12.31.22'!$F$78</definedName>
    <definedName name="QB_ROW_22011" localSheetId="1" hidden="1">'Budget vs Act 12.31.22'!$B$181</definedName>
    <definedName name="QB_ROW_220250" localSheetId="1" hidden="1">'Budget vs Act 12.31.22'!$F$98</definedName>
    <definedName name="QB_ROW_221250" localSheetId="1" hidden="1">'Budget vs Act 12.31.22'!$F$101</definedName>
    <definedName name="QB_ROW_222250" localSheetId="1" hidden="1">'Budget vs Act 12.31.22'!$F$103</definedName>
    <definedName name="QB_ROW_22230" localSheetId="0" hidden="1">'Balance Sheet Prev Yr 12.31.22'!$D$20</definedName>
    <definedName name="QB_ROW_22311" localSheetId="1" hidden="1">'Budget vs Act 12.31.22'!$B$185</definedName>
    <definedName name="QB_ROW_2240" localSheetId="1" hidden="1">'Budget vs Act 12.31.22'!$E$95</definedName>
    <definedName name="QB_ROW_224250" localSheetId="1" hidden="1">'Budget vs Act 12.31.22'!$F$120</definedName>
    <definedName name="QB_ROW_225040" localSheetId="1" hidden="1">'Budget vs Act 12.31.22'!$E$124</definedName>
    <definedName name="QB_ROW_225340" localSheetId="1" hidden="1">'Budget vs Act 12.31.22'!$E$142</definedName>
    <definedName name="QB_ROW_228250" localSheetId="1" hidden="1">'Budget vs Act 12.31.22'!$F$116</definedName>
    <definedName name="QB_ROW_229250" localSheetId="1" hidden="1">'Budget vs Act 12.31.22'!$F$126</definedName>
    <definedName name="QB_ROW_230250" localSheetId="1" hidden="1">'Budget vs Act 12.31.22'!$F$127</definedName>
    <definedName name="QB_ROW_231260" localSheetId="1" hidden="1">'Budget vs Act 12.31.22'!$G$7</definedName>
    <definedName name="QB_ROW_2321" localSheetId="0" hidden="1">'Balance Sheet Prev Yr 12.31.22'!$C$13</definedName>
    <definedName name="QB_ROW_232250" localSheetId="1" hidden="1">'Budget vs Act 12.31.22'!$F$140</definedName>
    <definedName name="QB_ROW_23230" localSheetId="0" hidden="1">'Balance Sheet Prev Yr 12.31.22'!$D$21</definedName>
    <definedName name="QB_ROW_233240" localSheetId="1" hidden="1">'Budget vs Act 12.31.22'!$E$162</definedName>
    <definedName name="QB_ROW_234240" localSheetId="1" hidden="1">'Budget vs Act 12.31.22'!$E$178</definedName>
    <definedName name="QB_ROW_235250" localSheetId="1" hidden="1">'Budget vs Act 12.31.22'!$F$167</definedName>
    <definedName name="QB_ROW_237260" localSheetId="1" hidden="1">'Budget vs Act 12.31.22'!$G$8</definedName>
    <definedName name="QB_ROW_24021" localSheetId="1" hidden="1">'Budget vs Act 12.31.22'!$C$182</definedName>
    <definedName name="QB_ROW_240250" localSheetId="0" hidden="1">'Balance Sheet Prev Yr 12.31.22'!$F$75</definedName>
    <definedName name="QB_ROW_241250" localSheetId="1" hidden="1">'Budget vs Act 12.31.22'!$F$165</definedName>
    <definedName name="QB_ROW_242250" localSheetId="0" hidden="1">'Balance Sheet Prev Yr 12.31.22'!$F$81</definedName>
    <definedName name="QB_ROW_24321" localSheetId="1" hidden="1">'Budget vs Act 12.31.22'!$C$184</definedName>
    <definedName name="QB_ROW_244250" localSheetId="1" hidden="1">'Budget vs Act 12.31.22'!$F$128</definedName>
    <definedName name="QB_ROW_2457210" localSheetId="2" hidden="1">'AR Aging 12.31.22'!$B$3</definedName>
    <definedName name="QB_ROW_250250" localSheetId="1" hidden="1">'Budget vs Act 12.31.22'!$F$160</definedName>
    <definedName name="QB_ROW_263230" localSheetId="0" hidden="1">'Balance Sheet Prev Yr 12.31.22'!$D$45</definedName>
    <definedName name="QB_ROW_288240" localSheetId="0" hidden="1">'Balance Sheet Prev Yr 12.31.22'!$E$88</definedName>
    <definedName name="QB_ROW_290240" localSheetId="0" hidden="1">'Balance Sheet Prev Yr 12.31.22'!$E$89</definedName>
    <definedName name="QB_ROW_2909210" localSheetId="2" hidden="1">'AR Aging 12.31.22'!$B$2</definedName>
    <definedName name="QB_ROW_2921210" localSheetId="2" hidden="1">'AR Aging 12.31.22'!#REF!</definedName>
    <definedName name="QB_ROW_292240" localSheetId="0" hidden="1">'Balance Sheet Prev Yr 12.31.22'!$E$90</definedName>
    <definedName name="QB_ROW_29230" localSheetId="0" hidden="1">'Balance Sheet Prev Yr 12.31.22'!$D$29</definedName>
    <definedName name="QB_ROW_294250" localSheetId="1" hidden="1">'Budget vs Act 12.31.22'!$F$89</definedName>
    <definedName name="QB_ROW_2951210" localSheetId="2" hidden="1">'AR Aging 12.31.22'!$B$13</definedName>
    <definedName name="QB_ROW_296250" localSheetId="1" hidden="1">'Budget vs Act 12.31.22'!$F$147</definedName>
    <definedName name="QB_ROW_2969210" localSheetId="2" hidden="1">'AR Aging 12.31.22'!$B$11</definedName>
    <definedName name="QB_ROW_297230" localSheetId="0" hidden="1">'Balance Sheet Prev Yr 12.31.22'!$D$43</definedName>
    <definedName name="QB_ROW_3003220" localSheetId="2" hidden="1">'AR Aging 12.31.22'!$C$25</definedName>
    <definedName name="QB_ROW_301" localSheetId="0" hidden="1">'Balance Sheet Prev Yr 12.31.22'!$A$63</definedName>
    <definedName name="QB_ROW_3021" localSheetId="0" hidden="1">'Balance Sheet Prev Yr 12.31.22'!$C$14</definedName>
    <definedName name="QB_ROW_30230" localSheetId="0" hidden="1">'Balance Sheet Prev Yr 12.31.22'!$D$31</definedName>
    <definedName name="QB_ROW_3040" localSheetId="0" hidden="1">'Balance Sheet Prev Yr 12.31.22'!$E$71</definedName>
    <definedName name="QB_ROW_305060" localSheetId="1" hidden="1">'Budget vs Act 12.31.22'!$G$13</definedName>
    <definedName name="QB_ROW_305270" localSheetId="1" hidden="1">'Budget vs Act 12.31.22'!$H$22</definedName>
    <definedName name="QB_ROW_305360" localSheetId="1" hidden="1">'Budget vs Act 12.31.22'!$G$23</definedName>
    <definedName name="QB_ROW_3054220" localSheetId="2" hidden="1">'AR Aging 12.31.22'!$C$7</definedName>
    <definedName name="QB_ROW_306270" localSheetId="1" hidden="1">'Budget vs Act 12.31.22'!$H$25</definedName>
    <definedName name="QB_ROW_307270" localSheetId="1" hidden="1">'Budget vs Act 12.31.22'!$H$26</definedName>
    <definedName name="QB_ROW_308270" localSheetId="1" hidden="1">'Budget vs Act 12.31.22'!$H$27</definedName>
    <definedName name="QB_ROW_31230" localSheetId="0" hidden="1">'Balance Sheet Prev Yr 12.31.22'!$D$32</definedName>
    <definedName name="QB_ROW_31301" localSheetId="2" hidden="1">'AR Aging 12.31.22'!$A$32</definedName>
    <definedName name="QB_ROW_3144210" localSheetId="2" hidden="1">'AR Aging 12.31.22'!$B$4</definedName>
    <definedName name="QB_ROW_3161210" localSheetId="2" hidden="1">'AR Aging 12.31.22'!$B$5</definedName>
    <definedName name="QB_ROW_32230" localSheetId="0" hidden="1">'Balance Sheet Prev Yr 12.31.22'!$D$36</definedName>
    <definedName name="QB_ROW_323260" localSheetId="1" hidden="1">'Budget vs Act 12.31.22'!$G$111</definedName>
    <definedName name="QB_ROW_3234210" localSheetId="2" hidden="1">'AR Aging 12.31.22'!$B$10</definedName>
    <definedName name="QB_ROW_3238210" localSheetId="2" hidden="1">'AR Aging 12.31.22'!$B$20</definedName>
    <definedName name="QB_ROW_324230" localSheetId="0" hidden="1">'Balance Sheet Prev Yr 12.31.22'!$D$44</definedName>
    <definedName name="QB_ROW_3250" localSheetId="0" hidden="1">'Balance Sheet Prev Yr 12.31.22'!$F$85</definedName>
    <definedName name="QB_ROW_326250" localSheetId="1" hidden="1">'Budget vs Act 12.31.22'!$F$166</definedName>
    <definedName name="QB_ROW_327230" localSheetId="0" hidden="1">'Balance Sheet Prev Yr 12.31.22'!$D$35</definedName>
    <definedName name="QB_ROW_328230" localSheetId="0" hidden="1">'Balance Sheet Prev Yr 12.31.22'!$D$34</definedName>
    <definedName name="QB_ROW_329260" localSheetId="1" hidden="1">'Budget vs Act 12.31.22'!$G$113</definedName>
    <definedName name="QB_ROW_332020" localSheetId="0" hidden="1">'Balance Sheet Prev Yr 12.31.22'!$C$25</definedName>
    <definedName name="QB_ROW_3321" localSheetId="0" hidden="1">'Balance Sheet Prev Yr 12.31.22'!$C$16</definedName>
    <definedName name="QB_ROW_332230" localSheetId="0" hidden="1">'Balance Sheet Prev Yr 12.31.22'!$D$48</definedName>
    <definedName name="QB_ROW_33230" localSheetId="0" hidden="1">'Balance Sheet Prev Yr 12.31.22'!$D$38</definedName>
    <definedName name="QB_ROW_332320" localSheetId="0" hidden="1">'Balance Sheet Prev Yr 12.31.22'!$C$49</definedName>
    <definedName name="QB_ROW_333020" localSheetId="0" hidden="1">'Balance Sheet Prev Yr 12.31.22'!$C$50</definedName>
    <definedName name="QB_ROW_333320" localSheetId="0" hidden="1">'Balance Sheet Prev Yr 12.31.22'!$C$58</definedName>
    <definedName name="QB_ROW_3340" localSheetId="0" hidden="1">'Balance Sheet Prev Yr 12.31.22'!$E$86</definedName>
    <definedName name="QB_ROW_337250" localSheetId="1" hidden="1">'Budget vs Act 12.31.22'!$F$168</definedName>
    <definedName name="QB_ROW_3377210" localSheetId="2" hidden="1">'AR Aging 12.31.22'!$B$19</definedName>
    <definedName name="QB_ROW_338250" localSheetId="0" hidden="1">'Balance Sheet Prev Yr 12.31.22'!$F$83</definedName>
    <definedName name="QB_ROW_3385210" localSheetId="2" hidden="1">'AR Aging 12.31.22'!#REF!</definedName>
    <definedName name="QB_ROW_3399210" localSheetId="2" hidden="1">'AR Aging 12.31.22'!$B$12</definedName>
    <definedName name="QB_ROW_340250" localSheetId="0" hidden="1">'Balance Sheet Prev Yr 12.31.22'!$F$79</definedName>
    <definedName name="QB_ROW_341250" localSheetId="0" hidden="1">'Balance Sheet Prev Yr 12.31.22'!$F$80</definedName>
    <definedName name="QB_ROW_342250" localSheetId="0" hidden="1">'Balance Sheet Prev Yr 12.31.22'!$F$84</definedName>
    <definedName name="QB_ROW_3482210" localSheetId="2" hidden="1">'AR Aging 12.31.22'!$B$27</definedName>
    <definedName name="QB_ROW_349230" localSheetId="0" hidden="1">'Balance Sheet Prev Yr 12.31.22'!$D$6</definedName>
    <definedName name="QB_ROW_350230" localSheetId="0" hidden="1">'Balance Sheet Prev Yr 12.31.22'!$D$7</definedName>
    <definedName name="QB_ROW_35230" localSheetId="0" hidden="1">'Balance Sheet Prev Yr 12.31.22'!$D$53</definedName>
    <definedName name="QB_ROW_354250" localSheetId="1" hidden="1">'Budget vs Act 12.31.22'!$F$174</definedName>
    <definedName name="QB_ROW_356230" localSheetId="0" hidden="1">'Balance Sheet Prev Yr 12.31.22'!$D$26</definedName>
    <definedName name="QB_ROW_357230" localSheetId="0" hidden="1">'Balance Sheet Prev Yr 12.31.22'!$D$9</definedName>
    <definedName name="QB_ROW_359250" localSheetId="1" hidden="1">'Budget vs Act 12.31.22'!$F$148</definedName>
    <definedName name="QB_ROW_36230" localSheetId="0" hidden="1">'Balance Sheet Prev Yr 12.31.22'!$D$54</definedName>
    <definedName name="QB_ROW_365260" localSheetId="1" hidden="1">'Budget vs Act 12.31.22'!$G$112</definedName>
    <definedName name="QB_ROW_366260" localSheetId="1" hidden="1">'Budget vs Act 12.31.22'!$G$31</definedName>
    <definedName name="QB_ROW_370240" localSheetId="1" hidden="1">'Budget vs Act 12.31.22'!$E$85</definedName>
    <definedName name="QB_ROW_372230" localSheetId="0" hidden="1">'Balance Sheet Prev Yr 12.31.22'!$D$10</definedName>
    <definedName name="QB_ROW_37230" localSheetId="0" hidden="1">'Balance Sheet Prev Yr 12.31.22'!$D$55</definedName>
    <definedName name="QB_ROW_375230" localSheetId="0" hidden="1">'Balance Sheet Prev Yr 12.31.22'!$D$27</definedName>
    <definedName name="QB_ROW_376250" localSheetId="1" hidden="1">'Budget vs Act 12.31.22'!$F$173</definedName>
    <definedName name="QB_ROW_379230" localSheetId="0" hidden="1">'Balance Sheet Prev Yr 12.31.22'!$D$28</definedName>
    <definedName name="QB_ROW_381230" localSheetId="0" hidden="1">'Balance Sheet Prev Yr 12.31.22'!$D$30</definedName>
    <definedName name="QB_ROW_382230" localSheetId="0" hidden="1">'Balance Sheet Prev Yr 12.31.22'!$D$51</definedName>
    <definedName name="QB_ROW_38230" localSheetId="0" hidden="1">'Balance Sheet Prev Yr 12.31.22'!$D$57</definedName>
    <definedName name="QB_ROW_383230" localSheetId="0" hidden="1">'Balance Sheet Prev Yr 12.31.22'!$D$52</definedName>
    <definedName name="QB_ROW_387240" localSheetId="1" hidden="1">'Budget vs Act 12.31.22'!$E$84</definedName>
    <definedName name="QB_ROW_394250" localSheetId="1" hidden="1">'Budget vs Act 12.31.22'!$F$104</definedName>
    <definedName name="QB_ROW_396250" localSheetId="1" hidden="1">'Budget vs Act 12.31.22'!$F$156</definedName>
    <definedName name="QB_ROW_397250" localSheetId="1" hidden="1">'Budget vs Act 12.31.22'!$F$157</definedName>
    <definedName name="QB_ROW_398060" localSheetId="1" hidden="1">'Budget vs Act 12.31.22'!$G$9</definedName>
    <definedName name="QB_ROW_398360" localSheetId="1" hidden="1">'Budget vs Act 12.31.22'!$G$12</definedName>
    <definedName name="QB_ROW_399270" localSheetId="1" hidden="1">'Budget vs Act 12.31.22'!$H$10</definedName>
    <definedName name="QB_ROW_4021" localSheetId="0" hidden="1">'Balance Sheet Prev Yr 12.31.22'!$C$17</definedName>
    <definedName name="QB_ROW_404250" localSheetId="1" hidden="1">'Budget vs Act 12.31.22'!$F$144</definedName>
    <definedName name="QB_ROW_405050" localSheetId="1" hidden="1">'Budget vs Act 12.31.22'!$F$110</definedName>
    <definedName name="QB_ROW_405260" localSheetId="1" hidden="1">'Budget vs Act 12.31.22'!$G$114</definedName>
    <definedName name="QB_ROW_405350" localSheetId="1" hidden="1">'Budget vs Act 12.31.22'!$F$115</definedName>
    <definedName name="QB_ROW_406250" localSheetId="1" hidden="1">'Budget vs Act 12.31.22'!$F$155</definedName>
    <definedName name="QB_ROW_407060" localSheetId="1" hidden="1">'Budget vs Act 12.31.22'!$G$60</definedName>
    <definedName name="QB_ROW_407360" localSheetId="1" hidden="1">'Budget vs Act 12.31.22'!$G$66</definedName>
    <definedName name="QB_ROW_412060" localSheetId="1" hidden="1">'Budget vs Act 12.31.22'!$G$32</definedName>
    <definedName name="QB_ROW_412270" localSheetId="1" hidden="1">'Budget vs Act 12.31.22'!$H$37</definedName>
    <definedName name="QB_ROW_412360" localSheetId="1" hidden="1">'Budget vs Act 12.31.22'!$G$38</definedName>
    <definedName name="QB_ROW_414270" localSheetId="1" hidden="1">'Budget vs Act 12.31.22'!$H$33</definedName>
    <definedName name="QB_ROW_415060" localSheetId="1" hidden="1">'Budget vs Act 12.31.22'!$G$46</definedName>
    <definedName name="QB_ROW_415270" localSheetId="1" hidden="1">'Budget vs Act 12.31.22'!$H$58</definedName>
    <definedName name="QB_ROW_415360" localSheetId="1" hidden="1">'Budget vs Act 12.31.22'!$G$59</definedName>
    <definedName name="QB_ROW_420230" localSheetId="0" hidden="1">'Balance Sheet Prev Yr 12.31.22'!$D$18</definedName>
    <definedName name="QB_ROW_422060" localSheetId="1" hidden="1">'Budget vs Act 12.31.22'!$G$39</definedName>
    <definedName name="QB_ROW_422270" localSheetId="1" hidden="1">'Budget vs Act 12.31.22'!$H$44</definedName>
    <definedName name="QB_ROW_422360" localSheetId="1" hidden="1">'Budget vs Act 12.31.22'!$G$45</definedName>
    <definedName name="QB_ROW_424270" localSheetId="1" hidden="1">'Budget vs Act 12.31.22'!$H$40</definedName>
    <definedName name="QB_ROW_427270" localSheetId="1" hidden="1">'Budget vs Act 12.31.22'!$H$63</definedName>
    <definedName name="QB_ROW_428270" localSheetId="1" hidden="1">'Budget vs Act 12.31.22'!$H$61</definedName>
    <definedName name="QB_ROW_429270" localSheetId="1" hidden="1">'Budget vs Act 12.31.22'!$H$62</definedName>
    <definedName name="QB_ROW_430270" localSheetId="1" hidden="1">'Budget vs Act 12.31.22'!$H$64</definedName>
    <definedName name="QB_ROW_4321" localSheetId="0" hidden="1">'Balance Sheet Prev Yr 12.31.22'!$C$22</definedName>
    <definedName name="QB_ROW_432270" localSheetId="1" hidden="1">'Budget vs Act 12.31.22'!$H$47</definedName>
    <definedName name="QB_ROW_43240" localSheetId="0" hidden="1">'Balance Sheet Prev Yr 12.31.22'!$E$68</definedName>
    <definedName name="QB_ROW_436250" localSheetId="1" hidden="1">'Budget vs Act 12.31.22'!$F$109</definedName>
    <definedName name="QB_ROW_437260" localSheetId="1" hidden="1">'Budget vs Act 12.31.22'!$G$132</definedName>
    <definedName name="QB_ROW_438260" localSheetId="1" hidden="1">'Budget vs Act 12.31.22'!$G$133</definedName>
    <definedName name="QB_ROW_439260" localSheetId="1" hidden="1">'Budget vs Act 12.31.22'!$G$134</definedName>
    <definedName name="QB_ROW_440260" localSheetId="1" hidden="1">'Budget vs Act 12.31.22'!$G$135</definedName>
    <definedName name="QB_ROW_441260" localSheetId="1" hidden="1">'Budget vs Act 12.31.22'!$G$136</definedName>
    <definedName name="QB_ROW_443230" localSheetId="0" hidden="1">'Balance Sheet Prev Yr 12.31.22'!$D$46</definedName>
    <definedName name="QB_ROW_444230" localSheetId="0" hidden="1">'Balance Sheet Prev Yr 12.31.22'!$D$47</definedName>
    <definedName name="QB_ROW_449220" localSheetId="0" hidden="1">'Balance Sheet Prev Yr 12.31.22'!$C$61</definedName>
    <definedName name="QB_ROW_460250" localSheetId="1" hidden="1">'Budget vs Act 12.31.22'!$F$87</definedName>
    <definedName name="QB_ROW_464250" localSheetId="1" hidden="1">'Budget vs Act 12.31.22'!$F$164</definedName>
    <definedName name="QB_ROW_469250" localSheetId="1" hidden="1">'Budget vs Act 12.31.22'!$F$158</definedName>
    <definedName name="QB_ROW_471270" localSheetId="1" hidden="1">'Budget vs Act 12.31.22'!$H$34</definedName>
    <definedName name="QB_ROW_472270" localSheetId="1" hidden="1">'Budget vs Act 12.31.22'!$H$41</definedName>
    <definedName name="QB_ROW_47240" localSheetId="0" hidden="1">'Balance Sheet Prev Yr 12.31.22'!$E$87</definedName>
    <definedName name="QB_ROW_474270" localSheetId="1" hidden="1">'Budget vs Act 12.31.22'!$H$65</definedName>
    <definedName name="QB_ROW_475270" localSheetId="1" hidden="1">'Budget vs Act 12.31.22'!$H$52</definedName>
    <definedName name="QB_ROW_476270" localSheetId="1" hidden="1">'Budget vs Act 12.31.22'!$H$50</definedName>
    <definedName name="QB_ROW_477270" localSheetId="1" hidden="1">'Budget vs Act 12.31.22'!$H$48</definedName>
    <definedName name="QB_ROW_480270" localSheetId="1" hidden="1">'Budget vs Act 12.31.22'!$H$11</definedName>
    <definedName name="QB_ROW_481260" localSheetId="1" hidden="1">'Budget vs Act 12.31.22'!$G$70</definedName>
    <definedName name="QB_ROW_486250" localSheetId="1" hidden="1">'Budget vs Act 12.31.22'!$F$141</definedName>
    <definedName name="QB_ROW_488240" localSheetId="1" hidden="1">'Budget vs Act 12.31.22'!$E$91</definedName>
    <definedName name="QB_ROW_489270" localSheetId="1" hidden="1">'Budget vs Act 12.31.22'!$H$14</definedName>
    <definedName name="QB_ROW_490270" localSheetId="1" hidden="1">'Budget vs Act 12.31.22'!$H$15</definedName>
    <definedName name="QB_ROW_491270" localSheetId="1" hidden="1">'Budget vs Act 12.31.22'!$H$54</definedName>
    <definedName name="QB_ROW_492270" localSheetId="1" hidden="1">'Budget vs Act 12.31.22'!$H$56</definedName>
    <definedName name="QB_ROW_493250" localSheetId="1" hidden="1">'Budget vs Act 12.31.22'!$F$152</definedName>
    <definedName name="QB_ROW_494250" localSheetId="1" hidden="1">'Budget vs Act 12.31.22'!$F$153</definedName>
    <definedName name="QB_ROW_495260" localSheetId="1" hidden="1">'Budget vs Act 12.31.22'!$G$137</definedName>
    <definedName name="QB_ROW_496260" localSheetId="1" hidden="1">'Budget vs Act 12.31.22'!$G$71</definedName>
    <definedName name="QB_ROW_497270" localSheetId="1" hidden="1">'Budget vs Act 12.31.22'!$H$49</definedName>
    <definedName name="QB_ROW_498270" localSheetId="1" hidden="1">'Budget vs Act 12.31.22'!$H$42</definedName>
    <definedName name="QB_ROW_499270" localSheetId="1" hidden="1">'Budget vs Act 12.31.22'!$H$35</definedName>
    <definedName name="QB_ROW_500270" localSheetId="1" hidden="1">'Budget vs Act 12.31.22'!$H$53</definedName>
    <definedName name="QB_ROW_5011" localSheetId="0" hidden="1">'Balance Sheet Prev Yr 12.31.22'!$B$24</definedName>
    <definedName name="QB_ROW_501270" localSheetId="1" hidden="1">'Budget vs Act 12.31.22'!$H$51</definedName>
    <definedName name="QB_ROW_502270" localSheetId="1" hidden="1">'Budget vs Act 12.31.22'!$H$57</definedName>
    <definedName name="QB_ROW_503270" localSheetId="1" hidden="1">'Budget vs Act 12.31.22'!$H$55</definedName>
    <definedName name="QB_ROW_504250" localSheetId="1" hidden="1">'Budget vs Act 12.31.22'!$F$108</definedName>
    <definedName name="QB_ROW_505010" localSheetId="2" hidden="1">'AR Aging 12.31.22'!$B$21</definedName>
    <definedName name="QB_ROW_505310" localSheetId="2" hidden="1">'AR Aging 12.31.22'!$B$23</definedName>
    <definedName name="QB_ROW_506270" localSheetId="1" hidden="1">'Budget vs Act 12.31.22'!$H$16</definedName>
    <definedName name="QB_ROW_508270" localSheetId="1" hidden="1">'Budget vs Act 12.31.22'!$H$17</definedName>
    <definedName name="QB_ROW_509270" localSheetId="1" hidden="1">'Budget vs Act 12.31.22'!$H$28</definedName>
    <definedName name="QB_ROW_510250" localSheetId="0" hidden="1">'Balance Sheet Prev Yr 12.31.22'!$F$82</definedName>
    <definedName name="QB_ROW_511270" localSheetId="1" hidden="1">'Budget vs Act 12.31.22'!$H$19</definedName>
    <definedName name="QB_ROW_513270" localSheetId="1" hidden="1">'Budget vs Act 12.31.22'!$H$18</definedName>
    <definedName name="QB_ROW_514270" localSheetId="1" hidden="1">'Budget vs Act 12.31.22'!$H$29</definedName>
    <definedName name="QB_ROW_515060" localSheetId="1" hidden="1">'Budget vs Act 12.31.22'!$G$24</definedName>
    <definedName name="QB_ROW_515360" localSheetId="1" hidden="1">'Budget vs Act 12.31.22'!$G$30</definedName>
    <definedName name="QB_ROW_516270" localSheetId="1" hidden="1">'Budget vs Act 12.31.22'!$H$36</definedName>
    <definedName name="QB_ROW_517270" localSheetId="1" hidden="1">'Budget vs Act 12.31.22'!$H$43</definedName>
    <definedName name="QB_ROW_521250" localSheetId="1" hidden="1">'Budget vs Act 12.31.22'!$F$175</definedName>
    <definedName name="QB_ROW_522260" localSheetId="1" hidden="1">'Budget vs Act 12.31.22'!$G$72</definedName>
    <definedName name="QB_ROW_523270" localSheetId="1" hidden="1">'Budget vs Act 12.31.22'!$H$20</definedName>
    <definedName name="QB_ROW_524260" localSheetId="1" hidden="1">'Budget vs Act 12.31.22'!$G$73</definedName>
    <definedName name="QB_ROW_525260" localSheetId="1" hidden="1">'Budget vs Act 12.31.22'!$G$74</definedName>
    <definedName name="QB_ROW_526270" localSheetId="1" hidden="1">'Budget vs Act 12.31.22'!$H$21</definedName>
    <definedName name="QB_ROW_527230" localSheetId="0" hidden="1">'Balance Sheet Prev Yr 12.31.22'!$D$11</definedName>
    <definedName name="QB_ROW_5311" localSheetId="0" hidden="1">'Balance Sheet Prev Yr 12.31.22'!$B$59</definedName>
    <definedName name="QB_ROW_6011" localSheetId="0" hidden="1">'Balance Sheet Prev Yr 12.31.22'!$B$60</definedName>
    <definedName name="QB_ROW_6311" localSheetId="0" hidden="1">'Balance Sheet Prev Yr 12.31.22'!$B$62</definedName>
    <definedName name="QB_ROW_69020" localSheetId="0" hidden="1">'Balance Sheet Prev Yr 12.31.22'!$C$96</definedName>
    <definedName name="QB_ROW_69320" localSheetId="0" hidden="1">'Balance Sheet Prev Yr 12.31.22'!$C$98</definedName>
    <definedName name="QB_ROW_7001" localSheetId="0" hidden="1">'Balance Sheet Prev Yr 12.31.22'!$A$64</definedName>
    <definedName name="QB_ROW_71230" localSheetId="0" hidden="1">'Balance Sheet Prev Yr 12.31.22'!$D$97</definedName>
    <definedName name="QB_ROW_7230" localSheetId="0" hidden="1">'Balance Sheet Prev Yr 12.31.22'!$D$12</definedName>
    <definedName name="QB_ROW_7301" localSheetId="0" hidden="1">'Balance Sheet Prev Yr 12.31.22'!$A$101</definedName>
    <definedName name="QB_ROW_74040" localSheetId="1" hidden="1">'Budget vs Act 12.31.22'!$E$5</definedName>
    <definedName name="QB_ROW_74340" localSheetId="1" hidden="1">'Budget vs Act 12.31.22'!$E$83</definedName>
    <definedName name="QB_ROW_75250" localSheetId="1" hidden="1">'Budget vs Act 12.31.22'!$F$81</definedName>
    <definedName name="QB_ROW_76250" localSheetId="1" hidden="1">'Budget vs Act 12.31.22'!$F$82</definedName>
    <definedName name="QB_ROW_8010" localSheetId="2" hidden="1">'AR Aging 12.31.22'!$B$14</definedName>
    <definedName name="QB_ROW_8011" localSheetId="0" hidden="1">'Balance Sheet Prev Yr 12.31.22'!$B$65</definedName>
    <definedName name="QB_ROW_8230" localSheetId="0" hidden="1">'Balance Sheet Prev Yr 12.31.22'!$D$8</definedName>
    <definedName name="QB_ROW_8310" localSheetId="2" hidden="1">'AR Aging 12.31.22'!$B$17</definedName>
    <definedName name="QB_ROW_8311" localSheetId="0" hidden="1">'Balance Sheet Prev Yr 12.31.22'!$B$93</definedName>
    <definedName name="QB_ROW_85050" localSheetId="1" hidden="1">'Budget vs Act 12.31.22'!$F$69</definedName>
    <definedName name="QB_ROW_85260" localSheetId="1" hidden="1">'Budget vs Act 12.31.22'!$G$75</definedName>
    <definedName name="QB_ROW_85350" localSheetId="1" hidden="1">'Budget vs Act 12.31.22'!$F$76</definedName>
    <definedName name="QB_ROW_86250" localSheetId="1" hidden="1">'Budget vs Act 12.31.22'!$F$77</definedName>
    <definedName name="QB_ROW_86321" localSheetId="1" hidden="1">'Budget vs Act 12.31.22'!$C$93</definedName>
    <definedName name="QB_ROW_9021" localSheetId="0" hidden="1">'Balance Sheet Prev Yr 12.31.22'!$C$66</definedName>
    <definedName name="QB_ROW_90250" localSheetId="1" hidden="1">'Budget vs Act 12.31.22'!$F$78</definedName>
    <definedName name="QB_ROW_91250" localSheetId="1" hidden="1">'Budget vs Act 12.31.22'!$F$79</definedName>
    <definedName name="QB_ROW_9220" localSheetId="2" hidden="1">'AR Aging 12.31.22'!$C$15</definedName>
    <definedName name="QB_ROW_92250" localSheetId="1" hidden="1">'Budget vs Act 12.31.22'!$F$80</definedName>
    <definedName name="QB_ROW_9230" localSheetId="0" hidden="1">'Balance Sheet Prev Yr 12.31.22'!$D$15</definedName>
    <definedName name="QB_ROW_93050" localSheetId="1" hidden="1">'Budget vs Act 12.31.22'!$F$6</definedName>
    <definedName name="QB_ROW_9321" localSheetId="0" hidden="1">'Balance Sheet Prev Yr 12.31.22'!$C$92</definedName>
    <definedName name="QB_ROW_93260" localSheetId="1" hidden="1">'Budget vs Act 12.31.22'!$G$67</definedName>
    <definedName name="QB_ROW_93350" localSheetId="1" hidden="1">'Budget vs Act 12.31.22'!$F$68</definedName>
    <definedName name="QB_ROW_97040" localSheetId="1" hidden="1">'Budget vs Act 12.31.22'!$E$86</definedName>
    <definedName name="QB_ROW_97340" localSheetId="1" hidden="1">'Budget vs Act 12.31.22'!$E$90</definedName>
    <definedName name="QBCANSUPPORTUPDATE" localSheetId="2">TRUE</definedName>
    <definedName name="QBCANSUPPORTUPDATE" localSheetId="0">TRUE</definedName>
    <definedName name="QBCANSUPPORTUPDATE" localSheetId="1">TRUE</definedName>
    <definedName name="QBCOMPANYFILENAME" localSheetId="2">"Q:\Transitions of PA.QBW"</definedName>
    <definedName name="QBCOMPANYFILENAME" localSheetId="0">"Q:\Transitions of PA.QBW"</definedName>
    <definedName name="QBCOMPANYFILENAME" localSheetId="1">"Q:\Transitions of PA.QBW"</definedName>
    <definedName name="QBENDDATE" localSheetId="2">20221231</definedName>
    <definedName name="QBENDDATE" localSheetId="0">20221231</definedName>
    <definedName name="QBENDDATE" localSheetId="1">20221231</definedName>
    <definedName name="QBHEADERSONSCREEN" localSheetId="2">FALSE</definedName>
    <definedName name="QBHEADERSONSCREEN" localSheetId="0">FALSE</definedName>
    <definedName name="QBHEADERSONSCREEN" localSheetId="1">FALSE</definedName>
    <definedName name="QBMETADATASIZE" localSheetId="2">5934</definedName>
    <definedName name="QBMETADATASIZE" localSheetId="0">5924</definedName>
    <definedName name="QBMETADATASIZE" localSheetId="1">5924</definedName>
    <definedName name="QBPRESERVECOLOR" localSheetId="2">TRUE</definedName>
    <definedName name="QBPRESERVECOLOR" localSheetId="0">TRUE</definedName>
    <definedName name="QBPRESERVECOLOR" localSheetId="1">TRUE</definedName>
    <definedName name="QBPRESERVEFONT" localSheetId="2">TRUE</definedName>
    <definedName name="QBPRESERVEFONT" localSheetId="0">TRUE</definedName>
    <definedName name="QBPRESERVEFONT" localSheetId="1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SPACE" localSheetId="2">TRUE</definedName>
    <definedName name="QBPRESERVESPACE" localSheetId="0">TRUE</definedName>
    <definedName name="QBPRESERVESPACE" localSheetId="1">TRUE</definedName>
    <definedName name="QBREPORTCOLAXIS" localSheetId="2">35</definedName>
    <definedName name="QBREPORTCOLAXIS" localSheetId="0">0</definedName>
    <definedName name="QBREPORTCOLAXIS" localSheetId="1">6</definedName>
    <definedName name="QBREPORTCOMPANYID" localSheetId="2">"2044c1b2aeed4ac5baba3fefc0e9d23c"</definedName>
    <definedName name="QBREPORTCOMPANYID" localSheetId="0">"2044c1b2aeed4ac5baba3fefc0e9d23c"</definedName>
    <definedName name="QBREPORTCOMPANYID" localSheetId="1">"2044c1b2aeed4ac5baba3fefc0e9d23c"</definedName>
    <definedName name="QBREPORTCOMPARECOL_ANNUALBUDGET" localSheetId="2">FALSE</definedName>
    <definedName name="QBREPORTCOMPARECOL_ANNUALBUDGET" localSheetId="0">FALSE</definedName>
    <definedName name="QBREPORTCOMPARECOL_ANNUALBUDGET" localSheetId="1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BUDDIFF" localSheetId="2">FALSE</definedName>
    <definedName name="QBREPORTCOMPARECOL_BUDDIFF" localSheetId="0">FALSE</definedName>
    <definedName name="QBREPORTCOMPARECOL_BUDDIFF" localSheetId="1">TRUE</definedName>
    <definedName name="QBREPORTCOMPARECOL_BUDGET" localSheetId="2">FALSE</definedName>
    <definedName name="QBREPORTCOMPARECOL_BUDGET" localSheetId="0">FALSE</definedName>
    <definedName name="QBREPORTCOMPARECOL_BUDGET" localSheetId="1">TRUE</definedName>
    <definedName name="QBREPORTCOMPARECOL_BUDPCT" localSheetId="2">FALSE</definedName>
    <definedName name="QBREPORTCOMPARECOL_BUDPCT" localSheetId="0">FALSE</definedName>
    <definedName name="QBREPORTCOMPARECOL_BUDPCT" localSheetId="1">TRUE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YEAR" localSheetId="2">FALSE</definedName>
    <definedName name="QBREPORTCOMPARECOL_PREVYEAR" localSheetId="0">TRUE</definedName>
    <definedName name="QBREPORTCOMPARECOL_PREVYEAR" localSheetId="1">FALSE</definedName>
    <definedName name="QBREPORTCOMPARECOL_PYDIFF" localSheetId="2">FALSE</definedName>
    <definedName name="QBREPORTCOMPARECOL_PYDIFF" localSheetId="0">TRUE</definedName>
    <definedName name="QBREPORTCOMPARECOL_PYDIFF" localSheetId="1">FALSE</definedName>
    <definedName name="QBREPORTCOMPARECOL_PYPCT" localSheetId="2">FALSE</definedName>
    <definedName name="QBREPORTCOMPARECOL_PYPCT" localSheetId="0">TRUE</definedName>
    <definedName name="QBREPORTCOMPARECOL_PYPCT" localSheetId="1">FALSE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YTD" localSheetId="2">FALSE</definedName>
    <definedName name="QBREPORTCOMPARECOL_YTD" localSheetId="0">FALSE</definedName>
    <definedName name="QBREPORTCOMPARECOL_YTD" localSheetId="1">FALSE</definedName>
    <definedName name="QBREPORTCOMPARECOL_YTDBUDGET" localSheetId="2">FALSE</definedName>
    <definedName name="QBREPORTCOMPARECOL_YTDBUDGET" localSheetId="0">FALSE</definedName>
    <definedName name="QBREPORTCOMPARECOL_YTDBUDGET" localSheetId="1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ROWAXIS" localSheetId="2">13</definedName>
    <definedName name="QBREPORTROWAXIS" localSheetId="0">9</definedName>
    <definedName name="QBREPORTROWAXIS" localSheetId="1">11</definedName>
    <definedName name="QBREPORTSUBCOLAXIS" localSheetId="2">0</definedName>
    <definedName name="QBREPORTSUBCOLAXIS" localSheetId="0">24</definedName>
    <definedName name="QBREPORTSUBCOLAXIS" localSheetId="1">24</definedName>
    <definedName name="QBREPORTTYPE" localSheetId="2">12</definedName>
    <definedName name="QBREPORTTYPE" localSheetId="0">6</definedName>
    <definedName name="QBREPORTTYPE" localSheetId="1">288</definedName>
    <definedName name="QBROWHEADERS" localSheetId="2">3</definedName>
    <definedName name="QBROWHEADERS" localSheetId="0">6</definedName>
    <definedName name="QBROWHEADERS" localSheetId="1">8</definedName>
    <definedName name="QBSTARTDATE" localSheetId="2">20221231</definedName>
    <definedName name="QBSTARTDATE" localSheetId="0">20221231</definedName>
    <definedName name="QBSTARTDATE" localSheetId="1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3" l="1"/>
  <c r="N3" i="3"/>
  <c r="N4" i="3"/>
  <c r="N5" i="3"/>
  <c r="N7" i="3"/>
  <c r="N8" i="3"/>
  <c r="D9" i="3"/>
  <c r="F9" i="3"/>
  <c r="H9" i="3"/>
  <c r="J9" i="3"/>
  <c r="L9" i="3"/>
  <c r="N9" i="3"/>
  <c r="N10" i="3"/>
  <c r="N11" i="3"/>
  <c r="N12" i="3"/>
  <c r="N13" i="3"/>
  <c r="N15" i="3"/>
  <c r="N16" i="3"/>
  <c r="D17" i="3"/>
  <c r="F17" i="3"/>
  <c r="H17" i="3"/>
  <c r="J17" i="3"/>
  <c r="L17" i="3"/>
  <c r="N17" i="3"/>
  <c r="N18" i="3"/>
  <c r="N19" i="3"/>
  <c r="N20" i="3"/>
  <c r="N22" i="3"/>
  <c r="D23" i="3"/>
  <c r="F23" i="3"/>
  <c r="H23" i="3"/>
  <c r="J23" i="3"/>
  <c r="L23" i="3"/>
  <c r="N25" i="3"/>
  <c r="D26" i="3"/>
  <c r="F26" i="3"/>
  <c r="F32" i="3" s="1"/>
  <c r="H26" i="3"/>
  <c r="J26" i="3"/>
  <c r="L26" i="3"/>
  <c r="N27" i="3"/>
  <c r="N28" i="3"/>
  <c r="N29" i="3"/>
  <c r="N30" i="3"/>
  <c r="N31" i="3"/>
  <c r="J32" i="3"/>
  <c r="M7" i="2"/>
  <c r="O7" i="2"/>
  <c r="U7" i="2"/>
  <c r="W7" i="2"/>
  <c r="AC7" i="2"/>
  <c r="AE7" i="2"/>
  <c r="AK7" i="2"/>
  <c r="AM7" i="2"/>
  <c r="AS7" i="2"/>
  <c r="AU7" i="2"/>
  <c r="BA7" i="2"/>
  <c r="BC7" i="2"/>
  <c r="BE7" i="2"/>
  <c r="BI7" i="2" s="1"/>
  <c r="BG7" i="2"/>
  <c r="BK7" i="2" s="1"/>
  <c r="M8" i="2"/>
  <c r="O8" i="2"/>
  <c r="U8" i="2"/>
  <c r="W8" i="2"/>
  <c r="AC8" i="2"/>
  <c r="AE8" i="2"/>
  <c r="AK8" i="2"/>
  <c r="AM8" i="2"/>
  <c r="AS8" i="2"/>
  <c r="AU8" i="2"/>
  <c r="BA8" i="2"/>
  <c r="BC8" i="2"/>
  <c r="BE8" i="2"/>
  <c r="BG8" i="2"/>
  <c r="BI8" i="2" s="1"/>
  <c r="M10" i="2"/>
  <c r="O10" i="2"/>
  <c r="U10" i="2"/>
  <c r="W10" i="2"/>
  <c r="AC10" i="2"/>
  <c r="AE10" i="2"/>
  <c r="AK10" i="2"/>
  <c r="AM10" i="2"/>
  <c r="AS10" i="2"/>
  <c r="AU10" i="2"/>
  <c r="BA10" i="2"/>
  <c r="BC10" i="2"/>
  <c r="BE10" i="2"/>
  <c r="BI10" i="2" s="1"/>
  <c r="BG10" i="2"/>
  <c r="M11" i="2"/>
  <c r="O11" i="2"/>
  <c r="U11" i="2"/>
  <c r="W11" i="2"/>
  <c r="AC11" i="2"/>
  <c r="AE11" i="2"/>
  <c r="AK11" i="2"/>
  <c r="AM11" i="2"/>
  <c r="AS11" i="2"/>
  <c r="AU11" i="2"/>
  <c r="BA11" i="2"/>
  <c r="BC11" i="2"/>
  <c r="BE11" i="2"/>
  <c r="BG11" i="2"/>
  <c r="BI11" i="2"/>
  <c r="BK11" i="2"/>
  <c r="I12" i="2"/>
  <c r="M12" i="2" s="1"/>
  <c r="K12" i="2"/>
  <c r="O12" i="2" s="1"/>
  <c r="Q12" i="2"/>
  <c r="S12" i="2"/>
  <c r="BG12" i="2" s="1"/>
  <c r="Y12" i="2"/>
  <c r="AA12" i="2"/>
  <c r="AC12" i="2"/>
  <c r="AE12" i="2"/>
  <c r="AG12" i="2"/>
  <c r="AK12" i="2" s="1"/>
  <c r="AI12" i="2"/>
  <c r="AM12" i="2" s="1"/>
  <c r="AO12" i="2"/>
  <c r="AQ12" i="2"/>
  <c r="AW12" i="2"/>
  <c r="AY12" i="2"/>
  <c r="BA12" i="2" s="1"/>
  <c r="M14" i="2"/>
  <c r="O14" i="2"/>
  <c r="U14" i="2"/>
  <c r="W14" i="2"/>
  <c r="AC14" i="2"/>
  <c r="AE14" i="2"/>
  <c r="AK14" i="2"/>
  <c r="AM14" i="2"/>
  <c r="AS14" i="2"/>
  <c r="AU14" i="2"/>
  <c r="BA14" i="2"/>
  <c r="BC14" i="2"/>
  <c r="BE14" i="2"/>
  <c r="BG14" i="2"/>
  <c r="M15" i="2"/>
  <c r="O15" i="2"/>
  <c r="U15" i="2"/>
  <c r="W15" i="2"/>
  <c r="AC15" i="2"/>
  <c r="AE15" i="2"/>
  <c r="AK15" i="2"/>
  <c r="AM15" i="2"/>
  <c r="AS15" i="2"/>
  <c r="AU15" i="2"/>
  <c r="BA15" i="2"/>
  <c r="BC15" i="2"/>
  <c r="BE15" i="2"/>
  <c r="BI15" i="2" s="1"/>
  <c r="BG15" i="2"/>
  <c r="BK15" i="2" s="1"/>
  <c r="M16" i="2"/>
  <c r="O16" i="2"/>
  <c r="U16" i="2"/>
  <c r="W16" i="2"/>
  <c r="AC16" i="2"/>
  <c r="AE16" i="2"/>
  <c r="AK16" i="2"/>
  <c r="AM16" i="2"/>
  <c r="AS16" i="2"/>
  <c r="AU16" i="2"/>
  <c r="BA16" i="2"/>
  <c r="BC16" i="2"/>
  <c r="BE16" i="2"/>
  <c r="BG16" i="2"/>
  <c r="BI16" i="2"/>
  <c r="BK16" i="2"/>
  <c r="M17" i="2"/>
  <c r="O17" i="2"/>
  <c r="U17" i="2"/>
  <c r="W17" i="2"/>
  <c r="AC17" i="2"/>
  <c r="AE17" i="2"/>
  <c r="AK17" i="2"/>
  <c r="AM17" i="2"/>
  <c r="AS17" i="2"/>
  <c r="AU17" i="2"/>
  <c r="BA17" i="2"/>
  <c r="BC17" i="2"/>
  <c r="BE17" i="2"/>
  <c r="BG17" i="2"/>
  <c r="M18" i="2"/>
  <c r="O18" i="2"/>
  <c r="U18" i="2"/>
  <c r="W18" i="2"/>
  <c r="AC18" i="2"/>
  <c r="AE18" i="2"/>
  <c r="AK18" i="2"/>
  <c r="AM18" i="2"/>
  <c r="AS18" i="2"/>
  <c r="AU18" i="2"/>
  <c r="BA18" i="2"/>
  <c r="BC18" i="2"/>
  <c r="BE18" i="2"/>
  <c r="BG18" i="2"/>
  <c r="BK18" i="2" s="1"/>
  <c r="BI18" i="2"/>
  <c r="M19" i="2"/>
  <c r="O19" i="2"/>
  <c r="U19" i="2"/>
  <c r="W19" i="2"/>
  <c r="AC19" i="2"/>
  <c r="AE19" i="2"/>
  <c r="AK19" i="2"/>
  <c r="AM19" i="2"/>
  <c r="AS19" i="2"/>
  <c r="AU19" i="2"/>
  <c r="BA19" i="2"/>
  <c r="BC19" i="2"/>
  <c r="BE19" i="2"/>
  <c r="BI19" i="2" s="1"/>
  <c r="BG19" i="2"/>
  <c r="BK19" i="2" s="1"/>
  <c r="BE20" i="2"/>
  <c r="BE21" i="2"/>
  <c r="M22" i="2"/>
  <c r="O22" i="2"/>
  <c r="U22" i="2"/>
  <c r="W22" i="2"/>
  <c r="AC22" i="2"/>
  <c r="AE22" i="2"/>
  <c r="AK22" i="2"/>
  <c r="AM22" i="2"/>
  <c r="AS22" i="2"/>
  <c r="AU22" i="2"/>
  <c r="BA22" i="2"/>
  <c r="BC22" i="2"/>
  <c r="BE22" i="2"/>
  <c r="BG22" i="2"/>
  <c r="BK22" i="2" s="1"/>
  <c r="I23" i="2"/>
  <c r="K23" i="2"/>
  <c r="O23" i="2" s="1"/>
  <c r="Q23" i="2"/>
  <c r="U23" i="2" s="1"/>
  <c r="S23" i="2"/>
  <c r="Y23" i="2"/>
  <c r="AC23" i="2" s="1"/>
  <c r="AA23" i="2"/>
  <c r="AE23" i="2" s="1"/>
  <c r="AG23" i="2"/>
  <c r="AI23" i="2"/>
  <c r="AM23" i="2" s="1"/>
  <c r="AO23" i="2"/>
  <c r="AQ23" i="2"/>
  <c r="AU23" i="2" s="1"/>
  <c r="AS23" i="2"/>
  <c r="AW23" i="2"/>
  <c r="AY23" i="2"/>
  <c r="BC23" i="2" s="1"/>
  <c r="BE23" i="2"/>
  <c r="M25" i="2"/>
  <c r="O25" i="2"/>
  <c r="U25" i="2"/>
  <c r="W25" i="2"/>
  <c r="AC25" i="2"/>
  <c r="AE25" i="2"/>
  <c r="AK25" i="2"/>
  <c r="AM25" i="2"/>
  <c r="AS25" i="2"/>
  <c r="AU25" i="2"/>
  <c r="BA25" i="2"/>
  <c r="BC25" i="2"/>
  <c r="BE25" i="2"/>
  <c r="BG25" i="2"/>
  <c r="BI25" i="2"/>
  <c r="M26" i="2"/>
  <c r="O26" i="2"/>
  <c r="U26" i="2"/>
  <c r="W26" i="2"/>
  <c r="AC26" i="2"/>
  <c r="AE26" i="2"/>
  <c r="AK26" i="2"/>
  <c r="AM26" i="2"/>
  <c r="AS26" i="2"/>
  <c r="AU26" i="2"/>
  <c r="BA26" i="2"/>
  <c r="BC26" i="2"/>
  <c r="BE26" i="2"/>
  <c r="BI26" i="2" s="1"/>
  <c r="BG26" i="2"/>
  <c r="M27" i="2"/>
  <c r="O27" i="2"/>
  <c r="U27" i="2"/>
  <c r="W27" i="2"/>
  <c r="AC27" i="2"/>
  <c r="AE27" i="2"/>
  <c r="AK27" i="2"/>
  <c r="AM27" i="2"/>
  <c r="AS27" i="2"/>
  <c r="AU27" i="2"/>
  <c r="BA27" i="2"/>
  <c r="BC27" i="2"/>
  <c r="BE27" i="2"/>
  <c r="BI27" i="2" s="1"/>
  <c r="BG27" i="2"/>
  <c r="M28" i="2"/>
  <c r="O28" i="2"/>
  <c r="U28" i="2"/>
  <c r="W28" i="2"/>
  <c r="AC28" i="2"/>
  <c r="AE28" i="2"/>
  <c r="AK28" i="2"/>
  <c r="AM28" i="2"/>
  <c r="AS28" i="2"/>
  <c r="AU28" i="2"/>
  <c r="BA28" i="2"/>
  <c r="BC28" i="2"/>
  <c r="BE28" i="2"/>
  <c r="BG28" i="2"/>
  <c r="BK28" i="2" s="1"/>
  <c r="BI28" i="2"/>
  <c r="M29" i="2"/>
  <c r="O29" i="2"/>
  <c r="U29" i="2"/>
  <c r="W29" i="2"/>
  <c r="AC29" i="2"/>
  <c r="AE29" i="2"/>
  <c r="AK29" i="2"/>
  <c r="AM29" i="2"/>
  <c r="AS29" i="2"/>
  <c r="AU29" i="2"/>
  <c r="BA29" i="2"/>
  <c r="BC29" i="2"/>
  <c r="BE29" i="2"/>
  <c r="BG29" i="2"/>
  <c r="BK29" i="2" s="1"/>
  <c r="I30" i="2"/>
  <c r="M30" i="2" s="1"/>
  <c r="K30" i="2"/>
  <c r="O30" i="2" s="1"/>
  <c r="Q30" i="2"/>
  <c r="U30" i="2" s="1"/>
  <c r="S30" i="2"/>
  <c r="W30" i="2" s="1"/>
  <c r="Y30" i="2"/>
  <c r="AC30" i="2" s="1"/>
  <c r="AA30" i="2"/>
  <c r="AG30" i="2"/>
  <c r="AI30" i="2"/>
  <c r="AM30" i="2" s="1"/>
  <c r="AO30" i="2"/>
  <c r="AQ30" i="2"/>
  <c r="AU30" i="2" s="1"/>
  <c r="AS30" i="2"/>
  <c r="AW30" i="2"/>
  <c r="BA30" i="2" s="1"/>
  <c r="AY30" i="2"/>
  <c r="BC30" i="2" s="1"/>
  <c r="M31" i="2"/>
  <c r="O31" i="2"/>
  <c r="U31" i="2"/>
  <c r="W31" i="2"/>
  <c r="AC31" i="2"/>
  <c r="AE31" i="2"/>
  <c r="AK31" i="2"/>
  <c r="AM31" i="2"/>
  <c r="AS31" i="2"/>
  <c r="AU31" i="2"/>
  <c r="BA31" i="2"/>
  <c r="BC31" i="2"/>
  <c r="BE31" i="2"/>
  <c r="BI31" i="2" s="1"/>
  <c r="BG31" i="2"/>
  <c r="BK31" i="2" s="1"/>
  <c r="M33" i="2"/>
  <c r="O33" i="2"/>
  <c r="U33" i="2"/>
  <c r="W33" i="2"/>
  <c r="AC33" i="2"/>
  <c r="AE33" i="2"/>
  <c r="AK33" i="2"/>
  <c r="AM33" i="2"/>
  <c r="AS33" i="2"/>
  <c r="AU33" i="2"/>
  <c r="BA33" i="2"/>
  <c r="BC33" i="2"/>
  <c r="BE33" i="2"/>
  <c r="BI33" i="2" s="1"/>
  <c r="BG33" i="2"/>
  <c r="M34" i="2"/>
  <c r="O34" i="2"/>
  <c r="U34" i="2"/>
  <c r="W34" i="2"/>
  <c r="AC34" i="2"/>
  <c r="AE34" i="2"/>
  <c r="AK34" i="2"/>
  <c r="AM34" i="2"/>
  <c r="AS34" i="2"/>
  <c r="AU34" i="2"/>
  <c r="BA34" i="2"/>
  <c r="BC34" i="2"/>
  <c r="BE34" i="2"/>
  <c r="BG34" i="2"/>
  <c r="BK34" i="2" s="1"/>
  <c r="M35" i="2"/>
  <c r="O35" i="2"/>
  <c r="U35" i="2"/>
  <c r="W35" i="2"/>
  <c r="AC35" i="2"/>
  <c r="AE35" i="2"/>
  <c r="AK35" i="2"/>
  <c r="AM35" i="2"/>
  <c r="AS35" i="2"/>
  <c r="AU35" i="2"/>
  <c r="BA35" i="2"/>
  <c r="BC35" i="2"/>
  <c r="BE35" i="2"/>
  <c r="BG35" i="2"/>
  <c r="BK35" i="2" s="1"/>
  <c r="BI35" i="2"/>
  <c r="M36" i="2"/>
  <c r="O36" i="2"/>
  <c r="U36" i="2"/>
  <c r="W36" i="2"/>
  <c r="AC36" i="2"/>
  <c r="AE36" i="2"/>
  <c r="AK36" i="2"/>
  <c r="AM36" i="2"/>
  <c r="AS36" i="2"/>
  <c r="AU36" i="2"/>
  <c r="BA36" i="2"/>
  <c r="BC36" i="2"/>
  <c r="BE36" i="2"/>
  <c r="BI36" i="2" s="1"/>
  <c r="BG36" i="2"/>
  <c r="BK36" i="2" s="1"/>
  <c r="BE37" i="2"/>
  <c r="I38" i="2"/>
  <c r="M38" i="2" s="1"/>
  <c r="K38" i="2"/>
  <c r="Q38" i="2"/>
  <c r="U38" i="2" s="1"/>
  <c r="S38" i="2"/>
  <c r="Y38" i="2"/>
  <c r="AA38" i="2"/>
  <c r="AE38" i="2"/>
  <c r="AG38" i="2"/>
  <c r="AI38" i="2"/>
  <c r="AO38" i="2"/>
  <c r="AQ38" i="2"/>
  <c r="AU38" i="2" s="1"/>
  <c r="AW38" i="2"/>
  <c r="AY38" i="2"/>
  <c r="BC38" i="2" s="1"/>
  <c r="M40" i="2"/>
  <c r="O40" i="2"/>
  <c r="U40" i="2"/>
  <c r="W40" i="2"/>
  <c r="AC40" i="2"/>
  <c r="AE40" i="2"/>
  <c r="AK40" i="2"/>
  <c r="AM40" i="2"/>
  <c r="AS40" i="2"/>
  <c r="AU40" i="2"/>
  <c r="BA40" i="2"/>
  <c r="BC40" i="2"/>
  <c r="BE40" i="2"/>
  <c r="BI40" i="2" s="1"/>
  <c r="BG40" i="2"/>
  <c r="M41" i="2"/>
  <c r="O41" i="2"/>
  <c r="U41" i="2"/>
  <c r="W41" i="2"/>
  <c r="AC41" i="2"/>
  <c r="AE41" i="2"/>
  <c r="AK41" i="2"/>
  <c r="AM41" i="2"/>
  <c r="AS41" i="2"/>
  <c r="AU41" i="2"/>
  <c r="BA41" i="2"/>
  <c r="BC41" i="2"/>
  <c r="BE41" i="2"/>
  <c r="BG41" i="2"/>
  <c r="BK41" i="2"/>
  <c r="M42" i="2"/>
  <c r="O42" i="2"/>
  <c r="U42" i="2"/>
  <c r="W42" i="2"/>
  <c r="AC42" i="2"/>
  <c r="AE42" i="2"/>
  <c r="AK42" i="2"/>
  <c r="AM42" i="2"/>
  <c r="AS42" i="2"/>
  <c r="AU42" i="2"/>
  <c r="BA42" i="2"/>
  <c r="BC42" i="2"/>
  <c r="BE42" i="2"/>
  <c r="BG42" i="2"/>
  <c r="M43" i="2"/>
  <c r="O43" i="2"/>
  <c r="U43" i="2"/>
  <c r="W43" i="2"/>
  <c r="AC43" i="2"/>
  <c r="AE43" i="2"/>
  <c r="AK43" i="2"/>
  <c r="AM43" i="2"/>
  <c r="AS43" i="2"/>
  <c r="AU43" i="2"/>
  <c r="BA43" i="2"/>
  <c r="BC43" i="2"/>
  <c r="BE43" i="2"/>
  <c r="BG43" i="2"/>
  <c r="BK43" i="2" s="1"/>
  <c r="BE44" i="2"/>
  <c r="I45" i="2"/>
  <c r="K45" i="2"/>
  <c r="O45" i="2" s="1"/>
  <c r="M45" i="2"/>
  <c r="Q45" i="2"/>
  <c r="S45" i="2"/>
  <c r="U45" i="2"/>
  <c r="W45" i="2"/>
  <c r="Y45" i="2"/>
  <c r="AC45" i="2" s="1"/>
  <c r="AA45" i="2"/>
  <c r="AG45" i="2"/>
  <c r="AI45" i="2"/>
  <c r="AM45" i="2" s="1"/>
  <c r="AK45" i="2"/>
  <c r="AO45" i="2"/>
  <c r="AS45" i="2" s="1"/>
  <c r="AQ45" i="2"/>
  <c r="AW45" i="2"/>
  <c r="AY45" i="2"/>
  <c r="BG45" i="2"/>
  <c r="M47" i="2"/>
  <c r="O47" i="2"/>
  <c r="U47" i="2"/>
  <c r="W47" i="2"/>
  <c r="AC47" i="2"/>
  <c r="AE47" i="2"/>
  <c r="AK47" i="2"/>
  <c r="AM47" i="2"/>
  <c r="AS47" i="2"/>
  <c r="AU47" i="2"/>
  <c r="BA47" i="2"/>
  <c r="BC47" i="2"/>
  <c r="BE47" i="2"/>
  <c r="BI47" i="2" s="1"/>
  <c r="BG47" i="2"/>
  <c r="BK47" i="2"/>
  <c r="M48" i="2"/>
  <c r="O48" i="2"/>
  <c r="U48" i="2"/>
  <c r="W48" i="2"/>
  <c r="AC48" i="2"/>
  <c r="AE48" i="2"/>
  <c r="AK48" i="2"/>
  <c r="AM48" i="2"/>
  <c r="AS48" i="2"/>
  <c r="AU48" i="2"/>
  <c r="BA48" i="2"/>
  <c r="BC48" i="2"/>
  <c r="BE48" i="2"/>
  <c r="BG48" i="2"/>
  <c r="M49" i="2"/>
  <c r="O49" i="2"/>
  <c r="U49" i="2"/>
  <c r="W49" i="2"/>
  <c r="AC49" i="2"/>
  <c r="AE49" i="2"/>
  <c r="AK49" i="2"/>
  <c r="AM49" i="2"/>
  <c r="AS49" i="2"/>
  <c r="AU49" i="2"/>
  <c r="BA49" i="2"/>
  <c r="BC49" i="2"/>
  <c r="BE49" i="2"/>
  <c r="BG49" i="2"/>
  <c r="BI49" i="2"/>
  <c r="BK49" i="2"/>
  <c r="M50" i="2"/>
  <c r="O50" i="2"/>
  <c r="U50" i="2"/>
  <c r="W50" i="2"/>
  <c r="AC50" i="2"/>
  <c r="AE50" i="2"/>
  <c r="AK50" i="2"/>
  <c r="AM50" i="2"/>
  <c r="AS50" i="2"/>
  <c r="AU50" i="2"/>
  <c r="BA50" i="2"/>
  <c r="BC50" i="2"/>
  <c r="BE50" i="2"/>
  <c r="BI50" i="2" s="1"/>
  <c r="BG50" i="2"/>
  <c r="BK50" i="2" s="1"/>
  <c r="M51" i="2"/>
  <c r="O51" i="2"/>
  <c r="U51" i="2"/>
  <c r="W51" i="2"/>
  <c r="AC51" i="2"/>
  <c r="AE51" i="2"/>
  <c r="AK51" i="2"/>
  <c r="AM51" i="2"/>
  <c r="AS51" i="2"/>
  <c r="AU51" i="2"/>
  <c r="BA51" i="2"/>
  <c r="BC51" i="2"/>
  <c r="BE51" i="2"/>
  <c r="BG51" i="2"/>
  <c r="M52" i="2"/>
  <c r="O52" i="2"/>
  <c r="U52" i="2"/>
  <c r="W52" i="2"/>
  <c r="AC52" i="2"/>
  <c r="AE52" i="2"/>
  <c r="AK52" i="2"/>
  <c r="AM52" i="2"/>
  <c r="AS52" i="2"/>
  <c r="AU52" i="2"/>
  <c r="BA52" i="2"/>
  <c r="BC52" i="2"/>
  <c r="BE52" i="2"/>
  <c r="BI52" i="2" s="1"/>
  <c r="BG52" i="2"/>
  <c r="BK52" i="2" s="1"/>
  <c r="M53" i="2"/>
  <c r="O53" i="2"/>
  <c r="U53" i="2"/>
  <c r="W53" i="2"/>
  <c r="AC53" i="2"/>
  <c r="AE53" i="2"/>
  <c r="AK53" i="2"/>
  <c r="AM53" i="2"/>
  <c r="AS53" i="2"/>
  <c r="AU53" i="2"/>
  <c r="BA53" i="2"/>
  <c r="BC53" i="2"/>
  <c r="BE53" i="2"/>
  <c r="BG53" i="2"/>
  <c r="BI53" i="2"/>
  <c r="BK53" i="2"/>
  <c r="M54" i="2"/>
  <c r="O54" i="2"/>
  <c r="U54" i="2"/>
  <c r="W54" i="2"/>
  <c r="AC54" i="2"/>
  <c r="AE54" i="2"/>
  <c r="AK54" i="2"/>
  <c r="AM54" i="2"/>
  <c r="AS54" i="2"/>
  <c r="AU54" i="2"/>
  <c r="BA54" i="2"/>
  <c r="BC54" i="2"/>
  <c r="BE54" i="2"/>
  <c r="BG54" i="2"/>
  <c r="M55" i="2"/>
  <c r="O55" i="2"/>
  <c r="U55" i="2"/>
  <c r="W55" i="2"/>
  <c r="AC55" i="2"/>
  <c r="AE55" i="2"/>
  <c r="AK55" i="2"/>
  <c r="AM55" i="2"/>
  <c r="AS55" i="2"/>
  <c r="AU55" i="2"/>
  <c r="BA55" i="2"/>
  <c r="BC55" i="2"/>
  <c r="BE55" i="2"/>
  <c r="BI55" i="2" s="1"/>
  <c r="BG55" i="2"/>
  <c r="BK55" i="2"/>
  <c r="M56" i="2"/>
  <c r="O56" i="2"/>
  <c r="U56" i="2"/>
  <c r="W56" i="2"/>
  <c r="AC56" i="2"/>
  <c r="AE56" i="2"/>
  <c r="AK56" i="2"/>
  <c r="AM56" i="2"/>
  <c r="AS56" i="2"/>
  <c r="AU56" i="2"/>
  <c r="BA56" i="2"/>
  <c r="BC56" i="2"/>
  <c r="BE56" i="2"/>
  <c r="BG56" i="2"/>
  <c r="BI56" i="2"/>
  <c r="BK56" i="2"/>
  <c r="M57" i="2"/>
  <c r="O57" i="2"/>
  <c r="U57" i="2"/>
  <c r="W57" i="2"/>
  <c r="AC57" i="2"/>
  <c r="AE57" i="2"/>
  <c r="AK57" i="2"/>
  <c r="AM57" i="2"/>
  <c r="AS57" i="2"/>
  <c r="AU57" i="2"/>
  <c r="BA57" i="2"/>
  <c r="BC57" i="2"/>
  <c r="BE57" i="2"/>
  <c r="BG57" i="2"/>
  <c r="M58" i="2"/>
  <c r="O58" i="2"/>
  <c r="U58" i="2"/>
  <c r="W58" i="2"/>
  <c r="AC58" i="2"/>
  <c r="AE58" i="2"/>
  <c r="AK58" i="2"/>
  <c r="AM58" i="2"/>
  <c r="AS58" i="2"/>
  <c r="AU58" i="2"/>
  <c r="BA58" i="2"/>
  <c r="BC58" i="2"/>
  <c r="BE58" i="2"/>
  <c r="BG58" i="2"/>
  <c r="BI58" i="2" s="1"/>
  <c r="BK58" i="2"/>
  <c r="I59" i="2"/>
  <c r="M59" i="2" s="1"/>
  <c r="K59" i="2"/>
  <c r="BG59" i="2" s="1"/>
  <c r="Q59" i="2"/>
  <c r="S59" i="2"/>
  <c r="Y59" i="2"/>
  <c r="AC59" i="2" s="1"/>
  <c r="AA59" i="2"/>
  <c r="AE59" i="2" s="1"/>
  <c r="AG59" i="2"/>
  <c r="AK59" i="2" s="1"/>
  <c r="AI59" i="2"/>
  <c r="AM59" i="2"/>
  <c r="AO59" i="2"/>
  <c r="AQ59" i="2"/>
  <c r="AW59" i="2"/>
  <c r="AY59" i="2"/>
  <c r="BA59" i="2"/>
  <c r="BC59" i="2"/>
  <c r="M61" i="2"/>
  <c r="O61" i="2"/>
  <c r="U61" i="2"/>
  <c r="W61" i="2"/>
  <c r="AC61" i="2"/>
  <c r="AE61" i="2"/>
  <c r="AK61" i="2"/>
  <c r="AM61" i="2"/>
  <c r="AS61" i="2"/>
  <c r="AU61" i="2"/>
  <c r="BA61" i="2"/>
  <c r="BC61" i="2"/>
  <c r="BE61" i="2"/>
  <c r="BG61" i="2"/>
  <c r="M62" i="2"/>
  <c r="O62" i="2"/>
  <c r="U62" i="2"/>
  <c r="W62" i="2"/>
  <c r="AC62" i="2"/>
  <c r="AE62" i="2"/>
  <c r="AK62" i="2"/>
  <c r="AM62" i="2"/>
  <c r="AS62" i="2"/>
  <c r="AU62" i="2"/>
  <c r="BA62" i="2"/>
  <c r="BC62" i="2"/>
  <c r="BE62" i="2"/>
  <c r="BG62" i="2"/>
  <c r="BK62" i="2" s="1"/>
  <c r="BI62" i="2"/>
  <c r="M63" i="2"/>
  <c r="O63" i="2"/>
  <c r="U63" i="2"/>
  <c r="W63" i="2"/>
  <c r="AC63" i="2"/>
  <c r="AE63" i="2"/>
  <c r="AK63" i="2"/>
  <c r="AM63" i="2"/>
  <c r="AS63" i="2"/>
  <c r="AU63" i="2"/>
  <c r="BA63" i="2"/>
  <c r="BC63" i="2"/>
  <c r="BE63" i="2"/>
  <c r="BG63" i="2"/>
  <c r="BI63" i="2"/>
  <c r="BK63" i="2"/>
  <c r="M64" i="2"/>
  <c r="O64" i="2"/>
  <c r="U64" i="2"/>
  <c r="W64" i="2"/>
  <c r="AC64" i="2"/>
  <c r="AE64" i="2"/>
  <c r="AK64" i="2"/>
  <c r="AM64" i="2"/>
  <c r="AS64" i="2"/>
  <c r="AU64" i="2"/>
  <c r="BA64" i="2"/>
  <c r="BC64" i="2"/>
  <c r="BE64" i="2"/>
  <c r="BI64" i="2" s="1"/>
  <c r="BG64" i="2"/>
  <c r="M65" i="2"/>
  <c r="O65" i="2"/>
  <c r="U65" i="2"/>
  <c r="W65" i="2"/>
  <c r="AC65" i="2"/>
  <c r="AE65" i="2"/>
  <c r="AK65" i="2"/>
  <c r="AM65" i="2"/>
  <c r="AS65" i="2"/>
  <c r="AU65" i="2"/>
  <c r="BA65" i="2"/>
  <c r="BC65" i="2"/>
  <c r="BE65" i="2"/>
  <c r="BG65" i="2"/>
  <c r="BK65" i="2" s="1"/>
  <c r="BI65" i="2"/>
  <c r="I66" i="2"/>
  <c r="M66" i="2" s="1"/>
  <c r="K66" i="2"/>
  <c r="Q66" i="2"/>
  <c r="S66" i="2"/>
  <c r="Y66" i="2"/>
  <c r="AC66" i="2" s="1"/>
  <c r="AA66" i="2"/>
  <c r="AE66" i="2" s="1"/>
  <c r="AG66" i="2"/>
  <c r="AI66" i="2"/>
  <c r="AM66" i="2" s="1"/>
  <c r="AK66" i="2"/>
  <c r="AO66" i="2"/>
  <c r="AQ66" i="2"/>
  <c r="AW66" i="2"/>
  <c r="AY66" i="2"/>
  <c r="BC66" i="2" s="1"/>
  <c r="BA66" i="2"/>
  <c r="BE67" i="2"/>
  <c r="BE70" i="2"/>
  <c r="M71" i="2"/>
  <c r="O71" i="2"/>
  <c r="U71" i="2"/>
  <c r="W71" i="2"/>
  <c r="AC71" i="2"/>
  <c r="AE71" i="2"/>
  <c r="AK71" i="2"/>
  <c r="AM71" i="2"/>
  <c r="AS71" i="2"/>
  <c r="AU71" i="2"/>
  <c r="BA71" i="2"/>
  <c r="BC71" i="2"/>
  <c r="BE71" i="2"/>
  <c r="BG71" i="2"/>
  <c r="BK71" i="2" s="1"/>
  <c r="M72" i="2"/>
  <c r="O72" i="2"/>
  <c r="U72" i="2"/>
  <c r="W72" i="2"/>
  <c r="AC72" i="2"/>
  <c r="AE72" i="2"/>
  <c r="AK72" i="2"/>
  <c r="AM72" i="2"/>
  <c r="AS72" i="2"/>
  <c r="AU72" i="2"/>
  <c r="BA72" i="2"/>
  <c r="BC72" i="2"/>
  <c r="BE72" i="2"/>
  <c r="BG72" i="2"/>
  <c r="BK72" i="2" s="1"/>
  <c r="BI72" i="2"/>
  <c r="BE73" i="2"/>
  <c r="BE74" i="2"/>
  <c r="M75" i="2"/>
  <c r="O75" i="2"/>
  <c r="U75" i="2"/>
  <c r="W75" i="2"/>
  <c r="AC75" i="2"/>
  <c r="AE75" i="2"/>
  <c r="AK75" i="2"/>
  <c r="AM75" i="2"/>
  <c r="AS75" i="2"/>
  <c r="AU75" i="2"/>
  <c r="BA75" i="2"/>
  <c r="BC75" i="2"/>
  <c r="BE75" i="2"/>
  <c r="BG75" i="2"/>
  <c r="BI75" i="2" s="1"/>
  <c r="BK75" i="2"/>
  <c r="I76" i="2"/>
  <c r="K76" i="2"/>
  <c r="M76" i="2"/>
  <c r="O76" i="2"/>
  <c r="Q76" i="2"/>
  <c r="S76" i="2"/>
  <c r="Y76" i="2"/>
  <c r="AC76" i="2" s="1"/>
  <c r="AA76" i="2"/>
  <c r="AE76" i="2"/>
  <c r="AG76" i="2"/>
  <c r="AK76" i="2" s="1"/>
  <c r="AI76" i="2"/>
  <c r="AM76" i="2" s="1"/>
  <c r="AO76" i="2"/>
  <c r="AQ76" i="2"/>
  <c r="AW76" i="2"/>
  <c r="BA76" i="2" s="1"/>
  <c r="AY76" i="2"/>
  <c r="BC76" i="2" s="1"/>
  <c r="M77" i="2"/>
  <c r="O77" i="2"/>
  <c r="U77" i="2"/>
  <c r="W77" i="2"/>
  <c r="AC77" i="2"/>
  <c r="AE77" i="2"/>
  <c r="AK77" i="2"/>
  <c r="AM77" i="2"/>
  <c r="AS77" i="2"/>
  <c r="AU77" i="2"/>
  <c r="BA77" i="2"/>
  <c r="BC77" i="2"/>
  <c r="BE77" i="2"/>
  <c r="BG77" i="2"/>
  <c r="M78" i="2"/>
  <c r="O78" i="2"/>
  <c r="U78" i="2"/>
  <c r="W78" i="2"/>
  <c r="AC78" i="2"/>
  <c r="AE78" i="2"/>
  <c r="AK78" i="2"/>
  <c r="AM78" i="2"/>
  <c r="AS78" i="2"/>
  <c r="AU78" i="2"/>
  <c r="BA78" i="2"/>
  <c r="BC78" i="2"/>
  <c r="BE78" i="2"/>
  <c r="BI78" i="2" s="1"/>
  <c r="BG78" i="2"/>
  <c r="BK78" i="2" s="1"/>
  <c r="M79" i="2"/>
  <c r="O79" i="2"/>
  <c r="U79" i="2"/>
  <c r="W79" i="2"/>
  <c r="AC79" i="2"/>
  <c r="AE79" i="2"/>
  <c r="AK79" i="2"/>
  <c r="AM79" i="2"/>
  <c r="AS79" i="2"/>
  <c r="AU79" i="2"/>
  <c r="BA79" i="2"/>
  <c r="BC79" i="2"/>
  <c r="BE79" i="2"/>
  <c r="BG79" i="2"/>
  <c r="BI79" i="2"/>
  <c r="BK79" i="2"/>
  <c r="M80" i="2"/>
  <c r="O80" i="2"/>
  <c r="U80" i="2"/>
  <c r="W80" i="2"/>
  <c r="AC80" i="2"/>
  <c r="AE80" i="2"/>
  <c r="AK80" i="2"/>
  <c r="AM80" i="2"/>
  <c r="AS80" i="2"/>
  <c r="AU80" i="2"/>
  <c r="BA80" i="2"/>
  <c r="BC80" i="2"/>
  <c r="BE80" i="2"/>
  <c r="BG80" i="2"/>
  <c r="M81" i="2"/>
  <c r="O81" i="2"/>
  <c r="U81" i="2"/>
  <c r="W81" i="2"/>
  <c r="AC81" i="2"/>
  <c r="AE81" i="2"/>
  <c r="AK81" i="2"/>
  <c r="AM81" i="2"/>
  <c r="AS81" i="2"/>
  <c r="AU81" i="2"/>
  <c r="BA81" i="2"/>
  <c r="BC81" i="2"/>
  <c r="BE81" i="2"/>
  <c r="BG81" i="2"/>
  <c r="BI81" i="2" s="1"/>
  <c r="BK81" i="2"/>
  <c r="M82" i="2"/>
  <c r="O82" i="2"/>
  <c r="U82" i="2"/>
  <c r="W82" i="2"/>
  <c r="AC82" i="2"/>
  <c r="AE82" i="2"/>
  <c r="AK82" i="2"/>
  <c r="AM82" i="2"/>
  <c r="AS82" i="2"/>
  <c r="AU82" i="2"/>
  <c r="BA82" i="2"/>
  <c r="BC82" i="2"/>
  <c r="BE82" i="2"/>
  <c r="BG82" i="2"/>
  <c r="BI82" i="2"/>
  <c r="BK82" i="2"/>
  <c r="M84" i="2"/>
  <c r="O84" i="2"/>
  <c r="U84" i="2"/>
  <c r="W84" i="2"/>
  <c r="AC84" i="2"/>
  <c r="AE84" i="2"/>
  <c r="AK84" i="2"/>
  <c r="AM84" i="2"/>
  <c r="AS84" i="2"/>
  <c r="AU84" i="2"/>
  <c r="BA84" i="2"/>
  <c r="BC84" i="2"/>
  <c r="BE84" i="2"/>
  <c r="BI84" i="2" s="1"/>
  <c r="BG84" i="2"/>
  <c r="BK84" i="2" s="1"/>
  <c r="BE85" i="2"/>
  <c r="M87" i="2"/>
  <c r="O87" i="2"/>
  <c r="U87" i="2"/>
  <c r="W87" i="2"/>
  <c r="AC87" i="2"/>
  <c r="AE87" i="2"/>
  <c r="AK87" i="2"/>
  <c r="AM87" i="2"/>
  <c r="AS87" i="2"/>
  <c r="AU87" i="2"/>
  <c r="BA87" i="2"/>
  <c r="BC87" i="2"/>
  <c r="BE87" i="2"/>
  <c r="BG87" i="2"/>
  <c r="BK87" i="2" s="1"/>
  <c r="BI87" i="2"/>
  <c r="M88" i="2"/>
  <c r="O88" i="2"/>
  <c r="U88" i="2"/>
  <c r="W88" i="2"/>
  <c r="AC88" i="2"/>
  <c r="AE88" i="2"/>
  <c r="AK88" i="2"/>
  <c r="AM88" i="2"/>
  <c r="AS88" i="2"/>
  <c r="AU88" i="2"/>
  <c r="BA88" i="2"/>
  <c r="BC88" i="2"/>
  <c r="BE88" i="2"/>
  <c r="BG88" i="2"/>
  <c r="BK88" i="2" s="1"/>
  <c r="BI88" i="2"/>
  <c r="M89" i="2"/>
  <c r="O89" i="2"/>
  <c r="U89" i="2"/>
  <c r="W89" i="2"/>
  <c r="AC89" i="2"/>
  <c r="AE89" i="2"/>
  <c r="AK89" i="2"/>
  <c r="AM89" i="2"/>
  <c r="AS89" i="2"/>
  <c r="AU89" i="2"/>
  <c r="BA89" i="2"/>
  <c r="BC89" i="2"/>
  <c r="BE89" i="2"/>
  <c r="BG89" i="2"/>
  <c r="I90" i="2"/>
  <c r="M90" i="2" s="1"/>
  <c r="K90" i="2"/>
  <c r="O90" i="2"/>
  <c r="Q90" i="2"/>
  <c r="U90" i="2" s="1"/>
  <c r="S90" i="2"/>
  <c r="W90" i="2" s="1"/>
  <c r="Y90" i="2"/>
  <c r="AA90" i="2"/>
  <c r="AG90" i="2"/>
  <c r="AI90" i="2"/>
  <c r="AM90" i="2" s="1"/>
  <c r="AK90" i="2"/>
  <c r="AO90" i="2"/>
  <c r="AQ90" i="2"/>
  <c r="AU90" i="2" s="1"/>
  <c r="AS90" i="2"/>
  <c r="AW90" i="2"/>
  <c r="AY90" i="2"/>
  <c r="BE91" i="2"/>
  <c r="M95" i="2"/>
  <c r="O95" i="2"/>
  <c r="U95" i="2"/>
  <c r="W95" i="2"/>
  <c r="AC95" i="2"/>
  <c r="AE95" i="2"/>
  <c r="AK95" i="2"/>
  <c r="AM95" i="2"/>
  <c r="AS95" i="2"/>
  <c r="AU95" i="2"/>
  <c r="BA95" i="2"/>
  <c r="BC95" i="2"/>
  <c r="BE95" i="2"/>
  <c r="BG95" i="2"/>
  <c r="BK95" i="2" s="1"/>
  <c r="BI95" i="2"/>
  <c r="M97" i="2"/>
  <c r="O97" i="2"/>
  <c r="U97" i="2"/>
  <c r="W97" i="2"/>
  <c r="AC97" i="2"/>
  <c r="AE97" i="2"/>
  <c r="AK97" i="2"/>
  <c r="AM97" i="2"/>
  <c r="AS97" i="2"/>
  <c r="AU97" i="2"/>
  <c r="BA97" i="2"/>
  <c r="BC97" i="2"/>
  <c r="BE97" i="2"/>
  <c r="BI97" i="2" s="1"/>
  <c r="BG97" i="2"/>
  <c r="M98" i="2"/>
  <c r="O98" i="2"/>
  <c r="U98" i="2"/>
  <c r="W98" i="2"/>
  <c r="AC98" i="2"/>
  <c r="AE98" i="2"/>
  <c r="AK98" i="2"/>
  <c r="AM98" i="2"/>
  <c r="AS98" i="2"/>
  <c r="AU98" i="2"/>
  <c r="BA98" i="2"/>
  <c r="BC98" i="2"/>
  <c r="BE98" i="2"/>
  <c r="BI98" i="2" s="1"/>
  <c r="BG98" i="2"/>
  <c r="BK98" i="2" s="1"/>
  <c r="M99" i="2"/>
  <c r="O99" i="2"/>
  <c r="U99" i="2"/>
  <c r="W99" i="2"/>
  <c r="AC99" i="2"/>
  <c r="AE99" i="2"/>
  <c r="AK99" i="2"/>
  <c r="AM99" i="2"/>
  <c r="AS99" i="2"/>
  <c r="AU99" i="2"/>
  <c r="BA99" i="2"/>
  <c r="BC99" i="2"/>
  <c r="BE99" i="2"/>
  <c r="BG99" i="2"/>
  <c r="BI99" i="2"/>
  <c r="M100" i="2"/>
  <c r="O100" i="2"/>
  <c r="U100" i="2"/>
  <c r="W100" i="2"/>
  <c r="AC100" i="2"/>
  <c r="AE100" i="2"/>
  <c r="AK100" i="2"/>
  <c r="AM100" i="2"/>
  <c r="AS100" i="2"/>
  <c r="AU100" i="2"/>
  <c r="BA100" i="2"/>
  <c r="BC100" i="2"/>
  <c r="BE100" i="2"/>
  <c r="BI100" i="2" s="1"/>
  <c r="BG100" i="2"/>
  <c r="BK100" i="2" s="1"/>
  <c r="M101" i="2"/>
  <c r="O101" i="2"/>
  <c r="U101" i="2"/>
  <c r="W101" i="2"/>
  <c r="AC101" i="2"/>
  <c r="AE101" i="2"/>
  <c r="AK101" i="2"/>
  <c r="AM101" i="2"/>
  <c r="AS101" i="2"/>
  <c r="AU101" i="2"/>
  <c r="BA101" i="2"/>
  <c r="BC101" i="2"/>
  <c r="BE101" i="2"/>
  <c r="BG101" i="2"/>
  <c r="BK101" i="2" s="1"/>
  <c r="M102" i="2"/>
  <c r="O102" i="2"/>
  <c r="U102" i="2"/>
  <c r="W102" i="2"/>
  <c r="AC102" i="2"/>
  <c r="AE102" i="2"/>
  <c r="AK102" i="2"/>
  <c r="AM102" i="2"/>
  <c r="AS102" i="2"/>
  <c r="AU102" i="2"/>
  <c r="BA102" i="2"/>
  <c r="BC102" i="2"/>
  <c r="BE102" i="2"/>
  <c r="BI102" i="2" s="1"/>
  <c r="BG102" i="2"/>
  <c r="BK102" i="2" s="1"/>
  <c r="M103" i="2"/>
  <c r="O103" i="2"/>
  <c r="U103" i="2"/>
  <c r="W103" i="2"/>
  <c r="AC103" i="2"/>
  <c r="AE103" i="2"/>
  <c r="AK103" i="2"/>
  <c r="AM103" i="2"/>
  <c r="AS103" i="2"/>
  <c r="AU103" i="2"/>
  <c r="BA103" i="2"/>
  <c r="BC103" i="2"/>
  <c r="BE103" i="2"/>
  <c r="BI103" i="2" s="1"/>
  <c r="BG103" i="2"/>
  <c r="M104" i="2"/>
  <c r="O104" i="2"/>
  <c r="U104" i="2"/>
  <c r="W104" i="2"/>
  <c r="AC104" i="2"/>
  <c r="AE104" i="2"/>
  <c r="AK104" i="2"/>
  <c r="AM104" i="2"/>
  <c r="AS104" i="2"/>
  <c r="AU104" i="2"/>
  <c r="BA104" i="2"/>
  <c r="BC104" i="2"/>
  <c r="BE104" i="2"/>
  <c r="BI104" i="2" s="1"/>
  <c r="BG104" i="2"/>
  <c r="M105" i="2"/>
  <c r="O105" i="2"/>
  <c r="U105" i="2"/>
  <c r="W105" i="2"/>
  <c r="AC105" i="2"/>
  <c r="AE105" i="2"/>
  <c r="AK105" i="2"/>
  <c r="AM105" i="2"/>
  <c r="AS105" i="2"/>
  <c r="AU105" i="2"/>
  <c r="BA105" i="2"/>
  <c r="BC105" i="2"/>
  <c r="BE105" i="2"/>
  <c r="BI105" i="2" s="1"/>
  <c r="BG105" i="2"/>
  <c r="I106" i="2"/>
  <c r="K106" i="2"/>
  <c r="O106" i="2" s="1"/>
  <c r="Q106" i="2"/>
  <c r="S106" i="2"/>
  <c r="W106" i="2" s="1"/>
  <c r="Y106" i="2"/>
  <c r="AC106" i="2" s="1"/>
  <c r="AA106" i="2"/>
  <c r="AE106" i="2" s="1"/>
  <c r="AG106" i="2"/>
  <c r="AK106" i="2" s="1"/>
  <c r="AI106" i="2"/>
  <c r="AO106" i="2"/>
  <c r="AQ106" i="2"/>
  <c r="AW106" i="2"/>
  <c r="AY106" i="2"/>
  <c r="BC106" i="2" s="1"/>
  <c r="BA106" i="2"/>
  <c r="M108" i="2"/>
  <c r="O108" i="2"/>
  <c r="U108" i="2"/>
  <c r="W108" i="2"/>
  <c r="AC108" i="2"/>
  <c r="AE108" i="2"/>
  <c r="AK108" i="2"/>
  <c r="AM108" i="2"/>
  <c r="AS108" i="2"/>
  <c r="AU108" i="2"/>
  <c r="BA108" i="2"/>
  <c r="BC108" i="2"/>
  <c r="BE108" i="2"/>
  <c r="BI108" i="2" s="1"/>
  <c r="BG108" i="2"/>
  <c r="M109" i="2"/>
  <c r="O109" i="2"/>
  <c r="U109" i="2"/>
  <c r="W109" i="2"/>
  <c r="AC109" i="2"/>
  <c r="AE109" i="2"/>
  <c r="AK109" i="2"/>
  <c r="AM109" i="2"/>
  <c r="AS109" i="2"/>
  <c r="AU109" i="2"/>
  <c r="BA109" i="2"/>
  <c r="BC109" i="2"/>
  <c r="BE109" i="2"/>
  <c r="BG109" i="2"/>
  <c r="BI109" i="2"/>
  <c r="M111" i="2"/>
  <c r="O111" i="2"/>
  <c r="U111" i="2"/>
  <c r="W111" i="2"/>
  <c r="AC111" i="2"/>
  <c r="AE111" i="2"/>
  <c r="AK111" i="2"/>
  <c r="AM111" i="2"/>
  <c r="AS111" i="2"/>
  <c r="AU111" i="2"/>
  <c r="BA111" i="2"/>
  <c r="BC111" i="2"/>
  <c r="BE111" i="2"/>
  <c r="BG111" i="2"/>
  <c r="BK111" i="2" s="1"/>
  <c r="M112" i="2"/>
  <c r="O112" i="2"/>
  <c r="U112" i="2"/>
  <c r="W112" i="2"/>
  <c r="AC112" i="2"/>
  <c r="AE112" i="2"/>
  <c r="AK112" i="2"/>
  <c r="AM112" i="2"/>
  <c r="AS112" i="2"/>
  <c r="AU112" i="2"/>
  <c r="BA112" i="2"/>
  <c r="BC112" i="2"/>
  <c r="BE112" i="2"/>
  <c r="BI112" i="2" s="1"/>
  <c r="BG112" i="2"/>
  <c r="M113" i="2"/>
  <c r="O113" i="2"/>
  <c r="U113" i="2"/>
  <c r="W113" i="2"/>
  <c r="AC113" i="2"/>
  <c r="AE113" i="2"/>
  <c r="AK113" i="2"/>
  <c r="AM113" i="2"/>
  <c r="AS113" i="2"/>
  <c r="AU113" i="2"/>
  <c r="BA113" i="2"/>
  <c r="BC113" i="2"/>
  <c r="BE113" i="2"/>
  <c r="BG113" i="2"/>
  <c r="BK113" i="2" s="1"/>
  <c r="BI113" i="2"/>
  <c r="M114" i="2"/>
  <c r="O114" i="2"/>
  <c r="U114" i="2"/>
  <c r="W114" i="2"/>
  <c r="AC114" i="2"/>
  <c r="AE114" i="2"/>
  <c r="AK114" i="2"/>
  <c r="AM114" i="2"/>
  <c r="AS114" i="2"/>
  <c r="AU114" i="2"/>
  <c r="BA114" i="2"/>
  <c r="BC114" i="2"/>
  <c r="BE114" i="2"/>
  <c r="BI114" i="2" s="1"/>
  <c r="BG114" i="2"/>
  <c r="I115" i="2"/>
  <c r="K115" i="2"/>
  <c r="Q115" i="2"/>
  <c r="BE115" i="2" s="1"/>
  <c r="S115" i="2"/>
  <c r="U115" i="2"/>
  <c r="Y115" i="2"/>
  <c r="AC115" i="2" s="1"/>
  <c r="AA115" i="2"/>
  <c r="AG115" i="2"/>
  <c r="AI115" i="2"/>
  <c r="AM115" i="2" s="1"/>
  <c r="AO115" i="2"/>
  <c r="AS115" i="2" s="1"/>
  <c r="AQ115" i="2"/>
  <c r="AU115" i="2" s="1"/>
  <c r="AW115" i="2"/>
  <c r="BA115" i="2" s="1"/>
  <c r="AY115" i="2"/>
  <c r="BC115" i="2" s="1"/>
  <c r="M116" i="2"/>
  <c r="O116" i="2"/>
  <c r="U116" i="2"/>
  <c r="W116" i="2"/>
  <c r="AC116" i="2"/>
  <c r="AE116" i="2"/>
  <c r="AK116" i="2"/>
  <c r="AM116" i="2"/>
  <c r="AS116" i="2"/>
  <c r="AU116" i="2"/>
  <c r="BA116" i="2"/>
  <c r="BC116" i="2"/>
  <c r="BE116" i="2"/>
  <c r="BI116" i="2" s="1"/>
  <c r="BG116" i="2"/>
  <c r="BK116" i="2" s="1"/>
  <c r="M117" i="2"/>
  <c r="O117" i="2"/>
  <c r="U117" i="2"/>
  <c r="W117" i="2"/>
  <c r="AC117" i="2"/>
  <c r="AE117" i="2"/>
  <c r="AK117" i="2"/>
  <c r="AM117" i="2"/>
  <c r="AS117" i="2"/>
  <c r="AU117" i="2"/>
  <c r="BA117" i="2"/>
  <c r="BC117" i="2"/>
  <c r="BE117" i="2"/>
  <c r="BG117" i="2"/>
  <c r="BK117" i="2" s="1"/>
  <c r="M118" i="2"/>
  <c r="O118" i="2"/>
  <c r="U118" i="2"/>
  <c r="W118" i="2"/>
  <c r="AC118" i="2"/>
  <c r="AE118" i="2"/>
  <c r="AK118" i="2"/>
  <c r="AM118" i="2"/>
  <c r="AS118" i="2"/>
  <c r="AU118" i="2"/>
  <c r="BA118" i="2"/>
  <c r="BC118" i="2"/>
  <c r="BE118" i="2"/>
  <c r="BG118" i="2"/>
  <c r="M119" i="2"/>
  <c r="O119" i="2"/>
  <c r="U119" i="2"/>
  <c r="W119" i="2"/>
  <c r="AC119" i="2"/>
  <c r="AE119" i="2"/>
  <c r="AK119" i="2"/>
  <c r="AM119" i="2"/>
  <c r="AS119" i="2"/>
  <c r="AU119" i="2"/>
  <c r="BA119" i="2"/>
  <c r="BC119" i="2"/>
  <c r="BE119" i="2"/>
  <c r="BI119" i="2" s="1"/>
  <c r="BG119" i="2"/>
  <c r="M120" i="2"/>
  <c r="O120" i="2"/>
  <c r="U120" i="2"/>
  <c r="W120" i="2"/>
  <c r="AC120" i="2"/>
  <c r="AE120" i="2"/>
  <c r="AK120" i="2"/>
  <c r="AM120" i="2"/>
  <c r="AS120" i="2"/>
  <c r="AU120" i="2"/>
  <c r="BA120" i="2"/>
  <c r="BC120" i="2"/>
  <c r="BE120" i="2"/>
  <c r="BG120" i="2"/>
  <c r="BK120" i="2" s="1"/>
  <c r="M121" i="2"/>
  <c r="O121" i="2"/>
  <c r="U121" i="2"/>
  <c r="W121" i="2"/>
  <c r="AC121" i="2"/>
  <c r="AE121" i="2"/>
  <c r="AK121" i="2"/>
  <c r="AM121" i="2"/>
  <c r="AS121" i="2"/>
  <c r="AU121" i="2"/>
  <c r="BA121" i="2"/>
  <c r="BC121" i="2"/>
  <c r="BE121" i="2"/>
  <c r="BG121" i="2"/>
  <c r="M122" i="2"/>
  <c r="O122" i="2"/>
  <c r="U122" i="2"/>
  <c r="W122" i="2"/>
  <c r="AC122" i="2"/>
  <c r="AE122" i="2"/>
  <c r="AK122" i="2"/>
  <c r="AM122" i="2"/>
  <c r="AS122" i="2"/>
  <c r="AU122" i="2"/>
  <c r="BA122" i="2"/>
  <c r="BC122" i="2"/>
  <c r="BE122" i="2"/>
  <c r="BG122" i="2"/>
  <c r="BK122" i="2" s="1"/>
  <c r="BI122" i="2"/>
  <c r="K123" i="2"/>
  <c r="Q123" i="2"/>
  <c r="S123" i="2"/>
  <c r="W123" i="2" s="1"/>
  <c r="M125" i="2"/>
  <c r="O125" i="2"/>
  <c r="U125" i="2"/>
  <c r="W125" i="2"/>
  <c r="AC125" i="2"/>
  <c r="AE125" i="2"/>
  <c r="AK125" i="2"/>
  <c r="AM125" i="2"/>
  <c r="AS125" i="2"/>
  <c r="AU125" i="2"/>
  <c r="BA125" i="2"/>
  <c r="BC125" i="2"/>
  <c r="BE125" i="2"/>
  <c r="BI125" i="2" s="1"/>
  <c r="BG125" i="2"/>
  <c r="M126" i="2"/>
  <c r="O126" i="2"/>
  <c r="U126" i="2"/>
  <c r="W126" i="2"/>
  <c r="AC126" i="2"/>
  <c r="AE126" i="2"/>
  <c r="AK126" i="2"/>
  <c r="AM126" i="2"/>
  <c r="AS126" i="2"/>
  <c r="AU126" i="2"/>
  <c r="BA126" i="2"/>
  <c r="BC126" i="2"/>
  <c r="BE126" i="2"/>
  <c r="BI126" i="2" s="1"/>
  <c r="BG126" i="2"/>
  <c r="M127" i="2"/>
  <c r="O127" i="2"/>
  <c r="U127" i="2"/>
  <c r="W127" i="2"/>
  <c r="AC127" i="2"/>
  <c r="AE127" i="2"/>
  <c r="AK127" i="2"/>
  <c r="AM127" i="2"/>
  <c r="AS127" i="2"/>
  <c r="AU127" i="2"/>
  <c r="BA127" i="2"/>
  <c r="BC127" i="2"/>
  <c r="BE127" i="2"/>
  <c r="BG127" i="2"/>
  <c r="BK127" i="2" s="1"/>
  <c r="M128" i="2"/>
  <c r="O128" i="2"/>
  <c r="U128" i="2"/>
  <c r="W128" i="2"/>
  <c r="AC128" i="2"/>
  <c r="AE128" i="2"/>
  <c r="AK128" i="2"/>
  <c r="AM128" i="2"/>
  <c r="AS128" i="2"/>
  <c r="AU128" i="2"/>
  <c r="BA128" i="2"/>
  <c r="BC128" i="2"/>
  <c r="BE128" i="2"/>
  <c r="BG128" i="2"/>
  <c r="BK128" i="2" s="1"/>
  <c r="M129" i="2"/>
  <c r="O129" i="2"/>
  <c r="U129" i="2"/>
  <c r="W129" i="2"/>
  <c r="AC129" i="2"/>
  <c r="AE129" i="2"/>
  <c r="AK129" i="2"/>
  <c r="AM129" i="2"/>
  <c r="AS129" i="2"/>
  <c r="AU129" i="2"/>
  <c r="BA129" i="2"/>
  <c r="BC129" i="2"/>
  <c r="BE129" i="2"/>
  <c r="BI129" i="2" s="1"/>
  <c r="BG129" i="2"/>
  <c r="BK129" i="2" s="1"/>
  <c r="M130" i="2"/>
  <c r="O130" i="2"/>
  <c r="U130" i="2"/>
  <c r="W130" i="2"/>
  <c r="AC130" i="2"/>
  <c r="AE130" i="2"/>
  <c r="AK130" i="2"/>
  <c r="AM130" i="2"/>
  <c r="AS130" i="2"/>
  <c r="AU130" i="2"/>
  <c r="BA130" i="2"/>
  <c r="BC130" i="2"/>
  <c r="BE130" i="2"/>
  <c r="BI130" i="2" s="1"/>
  <c r="BG130" i="2"/>
  <c r="M132" i="2"/>
  <c r="O132" i="2"/>
  <c r="U132" i="2"/>
  <c r="W132" i="2"/>
  <c r="AC132" i="2"/>
  <c r="AE132" i="2"/>
  <c r="AK132" i="2"/>
  <c r="AM132" i="2"/>
  <c r="AS132" i="2"/>
  <c r="AU132" i="2"/>
  <c r="BA132" i="2"/>
  <c r="BC132" i="2"/>
  <c r="BE132" i="2"/>
  <c r="BI132" i="2" s="1"/>
  <c r="BG132" i="2"/>
  <c r="BE133" i="2"/>
  <c r="M134" i="2"/>
  <c r="O134" i="2"/>
  <c r="U134" i="2"/>
  <c r="W134" i="2"/>
  <c r="AC134" i="2"/>
  <c r="AE134" i="2"/>
  <c r="AK134" i="2"/>
  <c r="AM134" i="2"/>
  <c r="AS134" i="2"/>
  <c r="AU134" i="2"/>
  <c r="BA134" i="2"/>
  <c r="BC134" i="2"/>
  <c r="BE134" i="2"/>
  <c r="BG134" i="2"/>
  <c r="M135" i="2"/>
  <c r="O135" i="2"/>
  <c r="U135" i="2"/>
  <c r="W135" i="2"/>
  <c r="AC135" i="2"/>
  <c r="AE135" i="2"/>
  <c r="AK135" i="2"/>
  <c r="AM135" i="2"/>
  <c r="AS135" i="2"/>
  <c r="AU135" i="2"/>
  <c r="BA135" i="2"/>
  <c r="BC135" i="2"/>
  <c r="BE135" i="2"/>
  <c r="BG135" i="2"/>
  <c r="BK135" i="2" s="1"/>
  <c r="M136" i="2"/>
  <c r="O136" i="2"/>
  <c r="U136" i="2"/>
  <c r="W136" i="2"/>
  <c r="AC136" i="2"/>
  <c r="AE136" i="2"/>
  <c r="AK136" i="2"/>
  <c r="AM136" i="2"/>
  <c r="AS136" i="2"/>
  <c r="AU136" i="2"/>
  <c r="BA136" i="2"/>
  <c r="BC136" i="2"/>
  <c r="BE136" i="2"/>
  <c r="BI136" i="2" s="1"/>
  <c r="BG136" i="2"/>
  <c r="M137" i="2"/>
  <c r="O137" i="2"/>
  <c r="U137" i="2"/>
  <c r="W137" i="2"/>
  <c r="AC137" i="2"/>
  <c r="AE137" i="2"/>
  <c r="AK137" i="2"/>
  <c r="AM137" i="2"/>
  <c r="AS137" i="2"/>
  <c r="AU137" i="2"/>
  <c r="BA137" i="2"/>
  <c r="BC137" i="2"/>
  <c r="BE137" i="2"/>
  <c r="BG137" i="2"/>
  <c r="M138" i="2"/>
  <c r="O138" i="2"/>
  <c r="U138" i="2"/>
  <c r="W138" i="2"/>
  <c r="AC138" i="2"/>
  <c r="AE138" i="2"/>
  <c r="AK138" i="2"/>
  <c r="AM138" i="2"/>
  <c r="AS138" i="2"/>
  <c r="AU138" i="2"/>
  <c r="BA138" i="2"/>
  <c r="BC138" i="2"/>
  <c r="BE138" i="2"/>
  <c r="BI138" i="2" s="1"/>
  <c r="BG138" i="2"/>
  <c r="BK138" i="2" s="1"/>
  <c r="I139" i="2"/>
  <c r="K139" i="2"/>
  <c r="K142" i="2" s="1"/>
  <c r="Q139" i="2"/>
  <c r="Q142" i="2" s="1"/>
  <c r="S139" i="2"/>
  <c r="Y139" i="2"/>
  <c r="AC139" i="2" s="1"/>
  <c r="AA139" i="2"/>
  <c r="AE139" i="2" s="1"/>
  <c r="AG139" i="2"/>
  <c r="AK139" i="2" s="1"/>
  <c r="AI139" i="2"/>
  <c r="AO139" i="2"/>
  <c r="AQ139" i="2"/>
  <c r="AW139" i="2"/>
  <c r="AY139" i="2"/>
  <c r="BC139" i="2"/>
  <c r="M140" i="2"/>
  <c r="O140" i="2"/>
  <c r="U140" i="2"/>
  <c r="W140" i="2"/>
  <c r="AC140" i="2"/>
  <c r="AE140" i="2"/>
  <c r="AK140" i="2"/>
  <c r="AM140" i="2"/>
  <c r="AS140" i="2"/>
  <c r="AU140" i="2"/>
  <c r="BA140" i="2"/>
  <c r="BC140" i="2"/>
  <c r="BE140" i="2"/>
  <c r="BG140" i="2"/>
  <c r="BK140" i="2" s="1"/>
  <c r="M141" i="2"/>
  <c r="O141" i="2"/>
  <c r="U141" i="2"/>
  <c r="W141" i="2"/>
  <c r="AC141" i="2"/>
  <c r="AE141" i="2"/>
  <c r="AK141" i="2"/>
  <c r="AM141" i="2"/>
  <c r="AS141" i="2"/>
  <c r="AU141" i="2"/>
  <c r="BA141" i="2"/>
  <c r="BC141" i="2"/>
  <c r="BE141" i="2"/>
  <c r="BI141" i="2" s="1"/>
  <c r="BG141" i="2"/>
  <c r="BK141" i="2" s="1"/>
  <c r="I142" i="2"/>
  <c r="Y142" i="2"/>
  <c r="AC142" i="2" s="1"/>
  <c r="AA142" i="2"/>
  <c r="AE142" i="2" s="1"/>
  <c r="AG142" i="2"/>
  <c r="AI142" i="2"/>
  <c r="AM142" i="2" s="1"/>
  <c r="AO142" i="2"/>
  <c r="AQ142" i="2"/>
  <c r="AW142" i="2"/>
  <c r="BA142" i="2" s="1"/>
  <c r="AY142" i="2"/>
  <c r="BC142" i="2"/>
  <c r="M144" i="2"/>
  <c r="O144" i="2"/>
  <c r="U144" i="2"/>
  <c r="W144" i="2"/>
  <c r="AC144" i="2"/>
  <c r="AE144" i="2"/>
  <c r="AK144" i="2"/>
  <c r="AM144" i="2"/>
  <c r="AS144" i="2"/>
  <c r="AU144" i="2"/>
  <c r="BA144" i="2"/>
  <c r="BC144" i="2"/>
  <c r="BE144" i="2"/>
  <c r="BG144" i="2"/>
  <c r="BK144" i="2" s="1"/>
  <c r="M145" i="2"/>
  <c r="O145" i="2"/>
  <c r="U145" i="2"/>
  <c r="W145" i="2"/>
  <c r="AC145" i="2"/>
  <c r="AE145" i="2"/>
  <c r="AK145" i="2"/>
  <c r="AM145" i="2"/>
  <c r="AS145" i="2"/>
  <c r="AU145" i="2"/>
  <c r="BA145" i="2"/>
  <c r="BC145" i="2"/>
  <c r="BE145" i="2"/>
  <c r="BI145" i="2" s="1"/>
  <c r="BG145" i="2"/>
  <c r="BK145" i="2" s="1"/>
  <c r="M146" i="2"/>
  <c r="O146" i="2"/>
  <c r="U146" i="2"/>
  <c r="W146" i="2"/>
  <c r="AC146" i="2"/>
  <c r="AE146" i="2"/>
  <c r="AK146" i="2"/>
  <c r="AM146" i="2"/>
  <c r="AS146" i="2"/>
  <c r="AU146" i="2"/>
  <c r="BA146" i="2"/>
  <c r="BC146" i="2"/>
  <c r="BE146" i="2"/>
  <c r="BG146" i="2"/>
  <c r="BK146" i="2" s="1"/>
  <c r="M147" i="2"/>
  <c r="O147" i="2"/>
  <c r="U147" i="2"/>
  <c r="W147" i="2"/>
  <c r="AC147" i="2"/>
  <c r="AE147" i="2"/>
  <c r="AK147" i="2"/>
  <c r="AM147" i="2"/>
  <c r="AS147" i="2"/>
  <c r="AU147" i="2"/>
  <c r="BA147" i="2"/>
  <c r="BC147" i="2"/>
  <c r="BE147" i="2"/>
  <c r="BG147" i="2"/>
  <c r="M148" i="2"/>
  <c r="O148" i="2"/>
  <c r="U148" i="2"/>
  <c r="W148" i="2"/>
  <c r="AC148" i="2"/>
  <c r="AE148" i="2"/>
  <c r="AK148" i="2"/>
  <c r="AM148" i="2"/>
  <c r="AS148" i="2"/>
  <c r="AU148" i="2"/>
  <c r="BA148" i="2"/>
  <c r="BC148" i="2"/>
  <c r="BE148" i="2"/>
  <c r="BI148" i="2" s="1"/>
  <c r="BG148" i="2"/>
  <c r="BK148" i="2"/>
  <c r="M149" i="2"/>
  <c r="O149" i="2"/>
  <c r="U149" i="2"/>
  <c r="W149" i="2"/>
  <c r="AC149" i="2"/>
  <c r="AE149" i="2"/>
  <c r="AK149" i="2"/>
  <c r="AM149" i="2"/>
  <c r="AS149" i="2"/>
  <c r="AU149" i="2"/>
  <c r="BA149" i="2"/>
  <c r="BC149" i="2"/>
  <c r="BE149" i="2"/>
  <c r="BG149" i="2"/>
  <c r="BK149" i="2" s="1"/>
  <c r="I150" i="2"/>
  <c r="M150" i="2" s="1"/>
  <c r="K150" i="2"/>
  <c r="Q150" i="2"/>
  <c r="S150" i="2"/>
  <c r="BG150" i="2" s="1"/>
  <c r="W150" i="2"/>
  <c r="Y150" i="2"/>
  <c r="AC150" i="2" s="1"/>
  <c r="AA150" i="2"/>
  <c r="AG150" i="2"/>
  <c r="AK150" i="2" s="1"/>
  <c r="AI150" i="2"/>
  <c r="AO150" i="2"/>
  <c r="AS150" i="2" s="1"/>
  <c r="AQ150" i="2"/>
  <c r="AU150" i="2"/>
  <c r="AW150" i="2"/>
  <c r="BA150" i="2" s="1"/>
  <c r="AY150" i="2"/>
  <c r="M152" i="2"/>
  <c r="O152" i="2"/>
  <c r="U152" i="2"/>
  <c r="W152" i="2"/>
  <c r="AC152" i="2"/>
  <c r="AE152" i="2"/>
  <c r="AK152" i="2"/>
  <c r="AM152" i="2"/>
  <c r="AS152" i="2"/>
  <c r="AU152" i="2"/>
  <c r="BA152" i="2"/>
  <c r="BC152" i="2"/>
  <c r="BE152" i="2"/>
  <c r="BG152" i="2"/>
  <c r="BK152" i="2"/>
  <c r="M153" i="2"/>
  <c r="O153" i="2"/>
  <c r="U153" i="2"/>
  <c r="W153" i="2"/>
  <c r="AC153" i="2"/>
  <c r="AE153" i="2"/>
  <c r="AK153" i="2"/>
  <c r="AM153" i="2"/>
  <c r="AS153" i="2"/>
  <c r="AU153" i="2"/>
  <c r="BA153" i="2"/>
  <c r="BC153" i="2"/>
  <c r="BE153" i="2"/>
  <c r="BI153" i="2" s="1"/>
  <c r="BG153" i="2"/>
  <c r="M154" i="2"/>
  <c r="O154" i="2"/>
  <c r="U154" i="2"/>
  <c r="W154" i="2"/>
  <c r="AC154" i="2"/>
  <c r="AE154" i="2"/>
  <c r="AK154" i="2"/>
  <c r="AM154" i="2"/>
  <c r="AS154" i="2"/>
  <c r="AU154" i="2"/>
  <c r="BA154" i="2"/>
  <c r="BC154" i="2"/>
  <c r="BE154" i="2"/>
  <c r="BG154" i="2"/>
  <c r="BK154" i="2" s="1"/>
  <c r="M155" i="2"/>
  <c r="O155" i="2"/>
  <c r="U155" i="2"/>
  <c r="W155" i="2"/>
  <c r="AC155" i="2"/>
  <c r="AE155" i="2"/>
  <c r="AK155" i="2"/>
  <c r="AM155" i="2"/>
  <c r="AS155" i="2"/>
  <c r="AU155" i="2"/>
  <c r="BA155" i="2"/>
  <c r="BC155" i="2"/>
  <c r="BE155" i="2"/>
  <c r="BG155" i="2"/>
  <c r="BK155" i="2" s="1"/>
  <c r="M156" i="2"/>
  <c r="O156" i="2"/>
  <c r="U156" i="2"/>
  <c r="W156" i="2"/>
  <c r="AC156" i="2"/>
  <c r="AE156" i="2"/>
  <c r="AK156" i="2"/>
  <c r="AM156" i="2"/>
  <c r="AS156" i="2"/>
  <c r="AU156" i="2"/>
  <c r="BA156" i="2"/>
  <c r="BC156" i="2"/>
  <c r="BE156" i="2"/>
  <c r="BI156" i="2" s="1"/>
  <c r="BG156" i="2"/>
  <c r="M157" i="2"/>
  <c r="O157" i="2"/>
  <c r="U157" i="2"/>
  <c r="W157" i="2"/>
  <c r="AC157" i="2"/>
  <c r="AE157" i="2"/>
  <c r="AK157" i="2"/>
  <c r="AM157" i="2"/>
  <c r="AS157" i="2"/>
  <c r="AU157" i="2"/>
  <c r="BA157" i="2"/>
  <c r="BC157" i="2"/>
  <c r="BE157" i="2"/>
  <c r="BG157" i="2"/>
  <c r="BK157" i="2" s="1"/>
  <c r="M158" i="2"/>
  <c r="O158" i="2"/>
  <c r="U158" i="2"/>
  <c r="W158" i="2"/>
  <c r="AC158" i="2"/>
  <c r="AE158" i="2"/>
  <c r="AK158" i="2"/>
  <c r="AM158" i="2"/>
  <c r="AS158" i="2"/>
  <c r="AU158" i="2"/>
  <c r="BA158" i="2"/>
  <c r="BC158" i="2"/>
  <c r="BE158" i="2"/>
  <c r="BI158" i="2" s="1"/>
  <c r="BG158" i="2"/>
  <c r="BK158" i="2" s="1"/>
  <c r="M159" i="2"/>
  <c r="O159" i="2"/>
  <c r="U159" i="2"/>
  <c r="W159" i="2"/>
  <c r="AC159" i="2"/>
  <c r="AE159" i="2"/>
  <c r="AK159" i="2"/>
  <c r="AM159" i="2"/>
  <c r="AS159" i="2"/>
  <c r="AU159" i="2"/>
  <c r="BA159" i="2"/>
  <c r="BC159" i="2"/>
  <c r="BE159" i="2"/>
  <c r="BG159" i="2"/>
  <c r="BK159" i="2" s="1"/>
  <c r="M160" i="2"/>
  <c r="O160" i="2"/>
  <c r="U160" i="2"/>
  <c r="W160" i="2"/>
  <c r="AC160" i="2"/>
  <c r="AE160" i="2"/>
  <c r="AK160" i="2"/>
  <c r="AM160" i="2"/>
  <c r="AS160" i="2"/>
  <c r="AU160" i="2"/>
  <c r="BA160" i="2"/>
  <c r="BC160" i="2"/>
  <c r="BE160" i="2"/>
  <c r="BG160" i="2"/>
  <c r="BK160" i="2" s="1"/>
  <c r="I161" i="2"/>
  <c r="M161" i="2" s="1"/>
  <c r="K161" i="2"/>
  <c r="O161" i="2" s="1"/>
  <c r="Q161" i="2"/>
  <c r="S161" i="2"/>
  <c r="W161" i="2" s="1"/>
  <c r="Y161" i="2"/>
  <c r="AA161" i="2"/>
  <c r="AG161" i="2"/>
  <c r="AI161" i="2"/>
  <c r="AM161" i="2"/>
  <c r="AO161" i="2"/>
  <c r="AQ161" i="2"/>
  <c r="AU161" i="2" s="1"/>
  <c r="AW161" i="2"/>
  <c r="BA161" i="2" s="1"/>
  <c r="AY161" i="2"/>
  <c r="M162" i="2"/>
  <c r="O162" i="2"/>
  <c r="U162" i="2"/>
  <c r="W162" i="2"/>
  <c r="AC162" i="2"/>
  <c r="AE162" i="2"/>
  <c r="AK162" i="2"/>
  <c r="AM162" i="2"/>
  <c r="AS162" i="2"/>
  <c r="AU162" i="2"/>
  <c r="BA162" i="2"/>
  <c r="BC162" i="2"/>
  <c r="BE162" i="2"/>
  <c r="BG162" i="2"/>
  <c r="BK162" i="2" s="1"/>
  <c r="M164" i="2"/>
  <c r="O164" i="2"/>
  <c r="U164" i="2"/>
  <c r="W164" i="2"/>
  <c r="AC164" i="2"/>
  <c r="AE164" i="2"/>
  <c r="AK164" i="2"/>
  <c r="AM164" i="2"/>
  <c r="AS164" i="2"/>
  <c r="AU164" i="2"/>
  <c r="BA164" i="2"/>
  <c r="BC164" i="2"/>
  <c r="BE164" i="2"/>
  <c r="BG164" i="2"/>
  <c r="BK164" i="2" s="1"/>
  <c r="M165" i="2"/>
  <c r="O165" i="2"/>
  <c r="U165" i="2"/>
  <c r="W165" i="2"/>
  <c r="AC165" i="2"/>
  <c r="AE165" i="2"/>
  <c r="AK165" i="2"/>
  <c r="AM165" i="2"/>
  <c r="AS165" i="2"/>
  <c r="AU165" i="2"/>
  <c r="BA165" i="2"/>
  <c r="BC165" i="2"/>
  <c r="BE165" i="2"/>
  <c r="BI165" i="2" s="1"/>
  <c r="BG165" i="2"/>
  <c r="BK165" i="2" s="1"/>
  <c r="M166" i="2"/>
  <c r="O166" i="2"/>
  <c r="U166" i="2"/>
  <c r="W166" i="2"/>
  <c r="AC166" i="2"/>
  <c r="AE166" i="2"/>
  <c r="AK166" i="2"/>
  <c r="AM166" i="2"/>
  <c r="AS166" i="2"/>
  <c r="AU166" i="2"/>
  <c r="BA166" i="2"/>
  <c r="BC166" i="2"/>
  <c r="BE166" i="2"/>
  <c r="BI166" i="2" s="1"/>
  <c r="BG166" i="2"/>
  <c r="M167" i="2"/>
  <c r="O167" i="2"/>
  <c r="U167" i="2"/>
  <c r="W167" i="2"/>
  <c r="AC167" i="2"/>
  <c r="AE167" i="2"/>
  <c r="AK167" i="2"/>
  <c r="AM167" i="2"/>
  <c r="AS167" i="2"/>
  <c r="AU167" i="2"/>
  <c r="BA167" i="2"/>
  <c r="BC167" i="2"/>
  <c r="BE167" i="2"/>
  <c r="BI167" i="2" s="1"/>
  <c r="BG167" i="2"/>
  <c r="M168" i="2"/>
  <c r="O168" i="2"/>
  <c r="U168" i="2"/>
  <c r="W168" i="2"/>
  <c r="AC168" i="2"/>
  <c r="AE168" i="2"/>
  <c r="AK168" i="2"/>
  <c r="AM168" i="2"/>
  <c r="AS168" i="2"/>
  <c r="AU168" i="2"/>
  <c r="BA168" i="2"/>
  <c r="BC168" i="2"/>
  <c r="BE168" i="2"/>
  <c r="BI168" i="2" s="1"/>
  <c r="BG168" i="2"/>
  <c r="BK168" i="2"/>
  <c r="M169" i="2"/>
  <c r="O169" i="2"/>
  <c r="U169" i="2"/>
  <c r="W169" i="2"/>
  <c r="AC169" i="2"/>
  <c r="AE169" i="2"/>
  <c r="AK169" i="2"/>
  <c r="AM169" i="2"/>
  <c r="AS169" i="2"/>
  <c r="AU169" i="2"/>
  <c r="BA169" i="2"/>
  <c r="BC169" i="2"/>
  <c r="BE169" i="2"/>
  <c r="BG169" i="2"/>
  <c r="BK169" i="2" s="1"/>
  <c r="M170" i="2"/>
  <c r="O170" i="2"/>
  <c r="U170" i="2"/>
  <c r="W170" i="2"/>
  <c r="AC170" i="2"/>
  <c r="AE170" i="2"/>
  <c r="AK170" i="2"/>
  <c r="AM170" i="2"/>
  <c r="AS170" i="2"/>
  <c r="AU170" i="2"/>
  <c r="BA170" i="2"/>
  <c r="BC170" i="2"/>
  <c r="BE170" i="2"/>
  <c r="BI170" i="2" s="1"/>
  <c r="BG170" i="2"/>
  <c r="I171" i="2"/>
  <c r="K171" i="2"/>
  <c r="O171" i="2" s="1"/>
  <c r="Q171" i="2"/>
  <c r="U171" i="2" s="1"/>
  <c r="S171" i="2"/>
  <c r="Y171" i="2"/>
  <c r="AC171" i="2" s="1"/>
  <c r="AA171" i="2"/>
  <c r="AG171" i="2"/>
  <c r="AI171" i="2"/>
  <c r="AM171" i="2"/>
  <c r="AO171" i="2"/>
  <c r="AS171" i="2" s="1"/>
  <c r="AQ171" i="2"/>
  <c r="AW171" i="2"/>
  <c r="AY171" i="2"/>
  <c r="BC171" i="2" s="1"/>
  <c r="M173" i="2"/>
  <c r="O173" i="2"/>
  <c r="U173" i="2"/>
  <c r="W173" i="2"/>
  <c r="AC173" i="2"/>
  <c r="AE173" i="2"/>
  <c r="AK173" i="2"/>
  <c r="AM173" i="2"/>
  <c r="AS173" i="2"/>
  <c r="AU173" i="2"/>
  <c r="BA173" i="2"/>
  <c r="BC173" i="2"/>
  <c r="BE173" i="2"/>
  <c r="BG173" i="2"/>
  <c r="BK173" i="2" s="1"/>
  <c r="M174" i="2"/>
  <c r="O174" i="2"/>
  <c r="U174" i="2"/>
  <c r="W174" i="2"/>
  <c r="AC174" i="2"/>
  <c r="AE174" i="2"/>
  <c r="AK174" i="2"/>
  <c r="AM174" i="2"/>
  <c r="AS174" i="2"/>
  <c r="AU174" i="2"/>
  <c r="BA174" i="2"/>
  <c r="BC174" i="2"/>
  <c r="BE174" i="2"/>
  <c r="BG174" i="2"/>
  <c r="BK174" i="2" s="1"/>
  <c r="M175" i="2"/>
  <c r="O175" i="2"/>
  <c r="U175" i="2"/>
  <c r="W175" i="2"/>
  <c r="AC175" i="2"/>
  <c r="AE175" i="2"/>
  <c r="AK175" i="2"/>
  <c r="AM175" i="2"/>
  <c r="AS175" i="2"/>
  <c r="AU175" i="2"/>
  <c r="BA175" i="2"/>
  <c r="BC175" i="2"/>
  <c r="BE175" i="2"/>
  <c r="BG175" i="2"/>
  <c r="BK175" i="2"/>
  <c r="M176" i="2"/>
  <c r="O176" i="2"/>
  <c r="U176" i="2"/>
  <c r="W176" i="2"/>
  <c r="AC176" i="2"/>
  <c r="AE176" i="2"/>
  <c r="AK176" i="2"/>
  <c r="AM176" i="2"/>
  <c r="AS176" i="2"/>
  <c r="AU176" i="2"/>
  <c r="BA176" i="2"/>
  <c r="BC176" i="2"/>
  <c r="BE176" i="2"/>
  <c r="BI176" i="2" s="1"/>
  <c r="BG176" i="2"/>
  <c r="I177" i="2"/>
  <c r="K177" i="2"/>
  <c r="O177" i="2" s="1"/>
  <c r="Q177" i="2"/>
  <c r="U177" i="2" s="1"/>
  <c r="S177" i="2"/>
  <c r="W177" i="2"/>
  <c r="Y177" i="2"/>
  <c r="AA177" i="2"/>
  <c r="AE177" i="2" s="1"/>
  <c r="AG177" i="2"/>
  <c r="AI177" i="2"/>
  <c r="AM177" i="2" s="1"/>
  <c r="AO177" i="2"/>
  <c r="AQ177" i="2"/>
  <c r="AU177" i="2" s="1"/>
  <c r="AW177" i="2"/>
  <c r="AY177" i="2"/>
  <c r="BC177" i="2" s="1"/>
  <c r="M178" i="2"/>
  <c r="O178" i="2"/>
  <c r="U178" i="2"/>
  <c r="W178" i="2"/>
  <c r="AC178" i="2"/>
  <c r="AE178" i="2"/>
  <c r="AK178" i="2"/>
  <c r="AM178" i="2"/>
  <c r="AS178" i="2"/>
  <c r="AU178" i="2"/>
  <c r="BA178" i="2"/>
  <c r="BC178" i="2"/>
  <c r="BE178" i="2"/>
  <c r="BI178" i="2" s="1"/>
  <c r="BG178" i="2"/>
  <c r="BK178" i="2"/>
  <c r="M183" i="2"/>
  <c r="O183" i="2"/>
  <c r="U183" i="2"/>
  <c r="W183" i="2"/>
  <c r="AC183" i="2"/>
  <c r="AE183" i="2"/>
  <c r="AK183" i="2"/>
  <c r="AM183" i="2"/>
  <c r="AS183" i="2"/>
  <c r="AU183" i="2"/>
  <c r="BA183" i="2"/>
  <c r="BC183" i="2"/>
  <c r="BE183" i="2"/>
  <c r="BG183" i="2"/>
  <c r="BK183" i="2" s="1"/>
  <c r="I184" i="2"/>
  <c r="K184" i="2"/>
  <c r="O184" i="2" s="1"/>
  <c r="Q184" i="2"/>
  <c r="Q185" i="2" s="1"/>
  <c r="S184" i="2"/>
  <c r="Y184" i="2"/>
  <c r="AA184" i="2"/>
  <c r="AA185" i="2" s="1"/>
  <c r="AE184" i="2"/>
  <c r="AG184" i="2"/>
  <c r="AI184" i="2"/>
  <c r="AM184" i="2" s="1"/>
  <c r="AO184" i="2"/>
  <c r="AQ184" i="2"/>
  <c r="AW184" i="2"/>
  <c r="AY184" i="2"/>
  <c r="AY185" i="2" s="1"/>
  <c r="BC184" i="2"/>
  <c r="K185" i="2"/>
  <c r="AO185" i="2"/>
  <c r="N26" i="3" l="1"/>
  <c r="L32" i="3"/>
  <c r="N23" i="3"/>
  <c r="H32" i="3"/>
  <c r="D32" i="3"/>
  <c r="N32" i="3" s="1"/>
  <c r="AK38" i="2"/>
  <c r="BI29" i="2"/>
  <c r="AK171" i="2"/>
  <c r="AK142" i="2"/>
  <c r="BI118" i="2"/>
  <c r="BA23" i="2"/>
  <c r="BA184" i="2"/>
  <c r="BI175" i="2"/>
  <c r="AE171" i="2"/>
  <c r="BI162" i="2"/>
  <c r="BK156" i="2"/>
  <c r="U150" i="2"/>
  <c r="M139" i="2"/>
  <c r="BI127" i="2"/>
  <c r="M106" i="2"/>
  <c r="BI101" i="2"/>
  <c r="AS76" i="2"/>
  <c r="BG66" i="2"/>
  <c r="BK66" i="2" s="1"/>
  <c r="O66" i="2"/>
  <c r="BE59" i="2"/>
  <c r="BI59" i="2" s="1"/>
  <c r="AU45" i="2"/>
  <c r="BI169" i="2"/>
  <c r="BE76" i="2"/>
  <c r="BI76" i="2" s="1"/>
  <c r="BI42" i="2"/>
  <c r="BI152" i="2"/>
  <c r="BI146" i="2"/>
  <c r="BG76" i="2"/>
  <c r="BA45" i="2"/>
  <c r="BI14" i="2"/>
  <c r="BC161" i="2"/>
  <c r="BC150" i="2"/>
  <c r="O150" i="2"/>
  <c r="BA139" i="2"/>
  <c r="BI117" i="2"/>
  <c r="AE115" i="2"/>
  <c r="BI71" i="2"/>
  <c r="AS66" i="2"/>
  <c r="O59" i="2"/>
  <c r="BE45" i="2"/>
  <c r="BI41" i="2"/>
  <c r="AC38" i="2"/>
  <c r="BI34" i="2"/>
  <c r="BE30" i="2"/>
  <c r="BI22" i="2"/>
  <c r="BI17" i="2"/>
  <c r="BC12" i="2"/>
  <c r="BI57" i="2"/>
  <c r="M184" i="2"/>
  <c r="U161" i="2"/>
  <c r="BE66" i="2"/>
  <c r="M23" i="2"/>
  <c r="AS184" i="2"/>
  <c r="BI183" i="2"/>
  <c r="AC177" i="2"/>
  <c r="BK167" i="2"/>
  <c r="BK126" i="2"/>
  <c r="AU106" i="2"/>
  <c r="BK105" i="2"/>
  <c r="BE90" i="2"/>
  <c r="AS59" i="2"/>
  <c r="BK40" i="2"/>
  <c r="BG38" i="2"/>
  <c r="BK33" i="2"/>
  <c r="AE30" i="2"/>
  <c r="BK27" i="2"/>
  <c r="AK184" i="2"/>
  <c r="BI173" i="2"/>
  <c r="BK166" i="2"/>
  <c r="AS161" i="2"/>
  <c r="BI155" i="2"/>
  <c r="BI149" i="2"/>
  <c r="BK130" i="2"/>
  <c r="BK125" i="2"/>
  <c r="BI121" i="2"/>
  <c r="W115" i="2"/>
  <c r="BI111" i="2"/>
  <c r="AM106" i="2"/>
  <c r="BK104" i="2"/>
  <c r="BK99" i="2"/>
  <c r="AI68" i="2"/>
  <c r="BI48" i="2"/>
  <c r="BK26" i="2"/>
  <c r="AK23" i="2"/>
  <c r="Q68" i="2"/>
  <c r="W68" i="2" s="1"/>
  <c r="U123" i="2"/>
  <c r="BG106" i="2"/>
  <c r="M142" i="2"/>
  <c r="S68" i="2"/>
  <c r="S83" i="2" s="1"/>
  <c r="AI185" i="2"/>
  <c r="BA171" i="2"/>
  <c r="M171" i="2"/>
  <c r="BI159" i="2"/>
  <c r="AM150" i="2"/>
  <c r="AQ123" i="2"/>
  <c r="AU123" i="2" s="1"/>
  <c r="BI120" i="2"/>
  <c r="O115" i="2"/>
  <c r="BK109" i="2"/>
  <c r="BK103" i="2"/>
  <c r="BI77" i="2"/>
  <c r="K68" i="2"/>
  <c r="BI51" i="2"/>
  <c r="BA38" i="2"/>
  <c r="AO68" i="2"/>
  <c r="BI135" i="2"/>
  <c r="AC184" i="2"/>
  <c r="BA177" i="2"/>
  <c r="BE177" i="2"/>
  <c r="AU171" i="2"/>
  <c r="BK170" i="2"/>
  <c r="AK161" i="2"/>
  <c r="BK153" i="2"/>
  <c r="AO123" i="2"/>
  <c r="BI61" i="2"/>
  <c r="BK25" i="2"/>
  <c r="AS177" i="2"/>
  <c r="BI128" i="2"/>
  <c r="AQ68" i="2"/>
  <c r="AQ83" i="2" s="1"/>
  <c r="BK176" i="2"/>
  <c r="AE150" i="2"/>
  <c r="BK147" i="2"/>
  <c r="AU142" i="2"/>
  <c r="AI123" i="2"/>
  <c r="BK119" i="2"/>
  <c r="BK114" i="2"/>
  <c r="BK97" i="2"/>
  <c r="BI80" i="2"/>
  <c r="BI54" i="2"/>
  <c r="BI43" i="2"/>
  <c r="AS38" i="2"/>
  <c r="BG23" i="2"/>
  <c r="BK23" i="2" s="1"/>
  <c r="BG161" i="2"/>
  <c r="BK161" i="2" s="1"/>
  <c r="AE161" i="2"/>
  <c r="BI147" i="2"/>
  <c r="AS142" i="2"/>
  <c r="U184" i="2"/>
  <c r="AK177" i="2"/>
  <c r="BG139" i="2"/>
  <c r="U139" i="2"/>
  <c r="W139" i="2"/>
  <c r="M115" i="2"/>
  <c r="I123" i="2"/>
  <c r="O123" i="2" s="1"/>
  <c r="BK59" i="2"/>
  <c r="AC161" i="2"/>
  <c r="BI157" i="2"/>
  <c r="BI140" i="2"/>
  <c r="BK108" i="2"/>
  <c r="BA90" i="2"/>
  <c r="BC90" i="2"/>
  <c r="BI45" i="2"/>
  <c r="BK45" i="2"/>
  <c r="BI134" i="2"/>
  <c r="BK134" i="2"/>
  <c r="BI174" i="2"/>
  <c r="AQ185" i="2"/>
  <c r="AU185" i="2" s="1"/>
  <c r="AU184" i="2"/>
  <c r="BG171" i="2"/>
  <c r="BK118" i="2"/>
  <c r="U106" i="2"/>
  <c r="Q179" i="2"/>
  <c r="BE106" i="2"/>
  <c r="BI106" i="2" s="1"/>
  <c r="AQ92" i="2"/>
  <c r="BI164" i="2"/>
  <c r="BG177" i="2"/>
  <c r="S142" i="2"/>
  <c r="AS139" i="2"/>
  <c r="AU139" i="2"/>
  <c r="BK132" i="2"/>
  <c r="AK115" i="2"/>
  <c r="AG123" i="2"/>
  <c r="AM123" i="2" s="1"/>
  <c r="S92" i="2"/>
  <c r="S185" i="2"/>
  <c r="W185" i="2" s="1"/>
  <c r="BG184" i="2"/>
  <c r="BK184" i="2" s="1"/>
  <c r="W184" i="2"/>
  <c r="AC90" i="2"/>
  <c r="AE90" i="2"/>
  <c r="AQ179" i="2"/>
  <c r="BI160" i="2"/>
  <c r="BI144" i="2"/>
  <c r="U142" i="2"/>
  <c r="BK112" i="2"/>
  <c r="AO83" i="2"/>
  <c r="AS68" i="2"/>
  <c r="BI177" i="2"/>
  <c r="BI89" i="2"/>
  <c r="BK89" i="2"/>
  <c r="BI137" i="2"/>
  <c r="BK137" i="2"/>
  <c r="BI154" i="2"/>
  <c r="BK121" i="2"/>
  <c r="AS106" i="2"/>
  <c r="AO179" i="2"/>
  <c r="AS179" i="2" s="1"/>
  <c r="BE161" i="2"/>
  <c r="BK80" i="2"/>
  <c r="BK77" i="2"/>
  <c r="AU76" i="2"/>
  <c r="W76" i="2"/>
  <c r="AU66" i="2"/>
  <c r="W66" i="2"/>
  <c r="BK64" i="2"/>
  <c r="BK61" i="2"/>
  <c r="AU59" i="2"/>
  <c r="W59" i="2"/>
  <c r="BK57" i="2"/>
  <c r="BK54" i="2"/>
  <c r="BK51" i="2"/>
  <c r="BK48" i="2"/>
  <c r="BC45" i="2"/>
  <c r="AE45" i="2"/>
  <c r="BK17" i="2"/>
  <c r="BK14" i="2"/>
  <c r="AU12" i="2"/>
  <c r="W12" i="2"/>
  <c r="BK10" i="2"/>
  <c r="BE171" i="2"/>
  <c r="U76" i="2"/>
  <c r="U66" i="2"/>
  <c r="U59" i="2"/>
  <c r="W38" i="2"/>
  <c r="AS12" i="2"/>
  <c r="U12" i="2"/>
  <c r="M177" i="2"/>
  <c r="AI83" i="2"/>
  <c r="K83" i="2"/>
  <c r="AG68" i="2"/>
  <c r="AM68" i="2" s="1"/>
  <c r="I68" i="2"/>
  <c r="W23" i="2"/>
  <c r="AG185" i="2"/>
  <c r="AK185" i="2" s="1"/>
  <c r="BE150" i="2"/>
  <c r="BI150" i="2" s="1"/>
  <c r="AY123" i="2"/>
  <c r="AA123" i="2"/>
  <c r="BK8" i="2"/>
  <c r="I185" i="2"/>
  <c r="O185" i="2" s="1"/>
  <c r="W171" i="2"/>
  <c r="O142" i="2"/>
  <c r="AM139" i="2"/>
  <c r="O139" i="2"/>
  <c r="BK136" i="2"/>
  <c r="AW123" i="2"/>
  <c r="Y123" i="2"/>
  <c r="BG90" i="2"/>
  <c r="AY68" i="2"/>
  <c r="AA68" i="2"/>
  <c r="BK42" i="2"/>
  <c r="AM38" i="2"/>
  <c r="O38" i="2"/>
  <c r="AW68" i="2"/>
  <c r="Y68" i="2"/>
  <c r="AI179" i="2"/>
  <c r="K179" i="2"/>
  <c r="AU68" i="2"/>
  <c r="AK30" i="2"/>
  <c r="BE12" i="2"/>
  <c r="AW185" i="2"/>
  <c r="BA185" i="2" s="1"/>
  <c r="Y185" i="2"/>
  <c r="AC185" i="2" s="1"/>
  <c r="BE184" i="2"/>
  <c r="BE142" i="2"/>
  <c r="BE139" i="2"/>
  <c r="BI139" i="2" s="1"/>
  <c r="BG115" i="2"/>
  <c r="BK115" i="2" s="1"/>
  <c r="BE38" i="2"/>
  <c r="BI38" i="2" s="1"/>
  <c r="BG30" i="2"/>
  <c r="BK30" i="2" s="1"/>
  <c r="M101" i="1"/>
  <c r="K101" i="1"/>
  <c r="I101" i="1"/>
  <c r="G101" i="1"/>
  <c r="M100" i="1"/>
  <c r="K100" i="1"/>
  <c r="I100" i="1"/>
  <c r="G100" i="1"/>
  <c r="M99" i="1"/>
  <c r="K99" i="1"/>
  <c r="M98" i="1"/>
  <c r="K98" i="1"/>
  <c r="I98" i="1"/>
  <c r="G98" i="1"/>
  <c r="M97" i="1"/>
  <c r="K97" i="1"/>
  <c r="M95" i="1"/>
  <c r="K95" i="1"/>
  <c r="M93" i="1"/>
  <c r="K93" i="1"/>
  <c r="I93" i="1"/>
  <c r="G93" i="1"/>
  <c r="M92" i="1"/>
  <c r="K92" i="1"/>
  <c r="I92" i="1"/>
  <c r="G92" i="1"/>
  <c r="M91" i="1"/>
  <c r="K91" i="1"/>
  <c r="I91" i="1"/>
  <c r="G91" i="1"/>
  <c r="M90" i="1"/>
  <c r="K90" i="1"/>
  <c r="M89" i="1"/>
  <c r="K89" i="1"/>
  <c r="M88" i="1"/>
  <c r="K88" i="1"/>
  <c r="M87" i="1"/>
  <c r="K87" i="1"/>
  <c r="M86" i="1"/>
  <c r="K86" i="1"/>
  <c r="I86" i="1"/>
  <c r="G86" i="1"/>
  <c r="M85" i="1"/>
  <c r="K85" i="1"/>
  <c r="M84" i="1"/>
  <c r="K84" i="1"/>
  <c r="M83" i="1"/>
  <c r="K83" i="1"/>
  <c r="M82" i="1"/>
  <c r="K82" i="1"/>
  <c r="M81" i="1"/>
  <c r="K81" i="1"/>
  <c r="M80" i="1"/>
  <c r="K80" i="1"/>
  <c r="M79" i="1"/>
  <c r="K79" i="1"/>
  <c r="M78" i="1"/>
  <c r="K78" i="1"/>
  <c r="M77" i="1"/>
  <c r="K77" i="1"/>
  <c r="M76" i="1"/>
  <c r="K76" i="1"/>
  <c r="M75" i="1"/>
  <c r="K75" i="1"/>
  <c r="M74" i="1"/>
  <c r="K74" i="1"/>
  <c r="M73" i="1"/>
  <c r="K73" i="1"/>
  <c r="M72" i="1"/>
  <c r="K72" i="1"/>
  <c r="M69" i="1"/>
  <c r="K69" i="1"/>
  <c r="I69" i="1"/>
  <c r="G69" i="1"/>
  <c r="M68" i="1"/>
  <c r="K68" i="1"/>
  <c r="M63" i="1"/>
  <c r="K63" i="1"/>
  <c r="I63" i="1"/>
  <c r="G63" i="1"/>
  <c r="M62" i="1"/>
  <c r="K62" i="1"/>
  <c r="I62" i="1"/>
  <c r="G62" i="1"/>
  <c r="M61" i="1"/>
  <c r="K61" i="1"/>
  <c r="M59" i="1"/>
  <c r="K59" i="1"/>
  <c r="I59" i="1"/>
  <c r="G59" i="1"/>
  <c r="M58" i="1"/>
  <c r="K58" i="1"/>
  <c r="I58" i="1"/>
  <c r="G58" i="1"/>
  <c r="M57" i="1"/>
  <c r="K57" i="1"/>
  <c r="M56" i="1"/>
  <c r="K56" i="1"/>
  <c r="M55" i="1"/>
  <c r="K55" i="1"/>
  <c r="M54" i="1"/>
  <c r="K54" i="1"/>
  <c r="M53" i="1"/>
  <c r="K53" i="1"/>
  <c r="M52" i="1"/>
  <c r="K52" i="1"/>
  <c r="M51" i="1"/>
  <c r="K51" i="1"/>
  <c r="M49" i="1"/>
  <c r="K49" i="1"/>
  <c r="I49" i="1"/>
  <c r="G49" i="1"/>
  <c r="M48" i="1"/>
  <c r="K48" i="1"/>
  <c r="M47" i="1"/>
  <c r="K47" i="1"/>
  <c r="M46" i="1"/>
  <c r="K46" i="1"/>
  <c r="M45" i="1"/>
  <c r="K45" i="1"/>
  <c r="M44" i="1"/>
  <c r="K44" i="1"/>
  <c r="M43" i="1"/>
  <c r="K43" i="1"/>
  <c r="M42" i="1"/>
  <c r="K42" i="1"/>
  <c r="M41" i="1"/>
  <c r="K41" i="1"/>
  <c r="M40" i="1"/>
  <c r="K40" i="1"/>
  <c r="M39" i="1"/>
  <c r="K39" i="1"/>
  <c r="M38" i="1"/>
  <c r="K38" i="1"/>
  <c r="M37" i="1"/>
  <c r="K37" i="1"/>
  <c r="M36" i="1"/>
  <c r="K36" i="1"/>
  <c r="M35" i="1"/>
  <c r="K35" i="1"/>
  <c r="M34" i="1"/>
  <c r="K34" i="1"/>
  <c r="M33" i="1"/>
  <c r="K33" i="1"/>
  <c r="M32" i="1"/>
  <c r="K32" i="1"/>
  <c r="M31" i="1"/>
  <c r="K31" i="1"/>
  <c r="M30" i="1"/>
  <c r="K30" i="1"/>
  <c r="M29" i="1"/>
  <c r="K29" i="1"/>
  <c r="M28" i="1"/>
  <c r="K28" i="1"/>
  <c r="M27" i="1"/>
  <c r="K27" i="1"/>
  <c r="M26" i="1"/>
  <c r="K26" i="1"/>
  <c r="M23" i="1"/>
  <c r="K23" i="1"/>
  <c r="I23" i="1"/>
  <c r="G23" i="1"/>
  <c r="M22" i="1"/>
  <c r="K22" i="1"/>
  <c r="I22" i="1"/>
  <c r="G22" i="1"/>
  <c r="M21" i="1"/>
  <c r="K21" i="1"/>
  <c r="M20" i="1"/>
  <c r="K20" i="1"/>
  <c r="M19" i="1"/>
  <c r="K19" i="1"/>
  <c r="M18" i="1"/>
  <c r="K18" i="1"/>
  <c r="M16" i="1"/>
  <c r="K16" i="1"/>
  <c r="I16" i="1"/>
  <c r="G16" i="1"/>
  <c r="M15" i="1"/>
  <c r="K15" i="1"/>
  <c r="M13" i="1"/>
  <c r="K13" i="1"/>
  <c r="I13" i="1"/>
  <c r="G13" i="1"/>
  <c r="M12" i="1"/>
  <c r="K12" i="1"/>
  <c r="M11" i="1"/>
  <c r="K11" i="1"/>
  <c r="M10" i="1"/>
  <c r="K10" i="1"/>
  <c r="M9" i="1"/>
  <c r="K9" i="1"/>
  <c r="M8" i="1"/>
  <c r="K8" i="1"/>
  <c r="M7" i="1"/>
  <c r="K7" i="1"/>
  <c r="M6" i="1"/>
  <c r="K6" i="1"/>
  <c r="U68" i="2" l="1"/>
  <c r="Q83" i="2"/>
  <c r="W83" i="2" s="1"/>
  <c r="BI23" i="2"/>
  <c r="BC185" i="2"/>
  <c r="BK171" i="2"/>
  <c r="AS123" i="2"/>
  <c r="BK76" i="2"/>
  <c r="AM185" i="2"/>
  <c r="BK177" i="2"/>
  <c r="BI66" i="2"/>
  <c r="AO92" i="2"/>
  <c r="AU92" i="2" s="1"/>
  <c r="AS83" i="2"/>
  <c r="BI171" i="2"/>
  <c r="S93" i="2"/>
  <c r="BK139" i="2"/>
  <c r="AW179" i="2"/>
  <c r="BA123" i="2"/>
  <c r="AW83" i="2"/>
  <c r="BA68" i="2"/>
  <c r="AE185" i="2"/>
  <c r="AK123" i="2"/>
  <c r="AG179" i="2"/>
  <c r="AK179" i="2" s="1"/>
  <c r="U185" i="2"/>
  <c r="I83" i="2"/>
  <c r="BE68" i="2"/>
  <c r="M68" i="2"/>
  <c r="O68" i="2"/>
  <c r="O83" i="2"/>
  <c r="K92" i="2"/>
  <c r="AI92" i="2"/>
  <c r="AQ93" i="2"/>
  <c r="BK38" i="2"/>
  <c r="Q92" i="2"/>
  <c r="Y83" i="2"/>
  <c r="AC68" i="2"/>
  <c r="BI184" i="2"/>
  <c r="BE185" i="2"/>
  <c r="M185" i="2"/>
  <c r="AS185" i="2"/>
  <c r="AU83" i="2"/>
  <c r="BI115" i="2"/>
  <c r="AA83" i="2"/>
  <c r="BG83" i="2" s="1"/>
  <c r="AE68" i="2"/>
  <c r="AA179" i="2"/>
  <c r="AE123" i="2"/>
  <c r="BG123" i="2"/>
  <c r="AU179" i="2"/>
  <c r="BK150" i="2"/>
  <c r="BI12" i="2"/>
  <c r="BK12" i="2"/>
  <c r="BC68" i="2"/>
  <c r="AY83" i="2"/>
  <c r="AY179" i="2"/>
  <c r="BC179" i="2" s="1"/>
  <c r="BC123" i="2"/>
  <c r="BG142" i="2"/>
  <c r="BK142" i="2" s="1"/>
  <c r="W142" i="2"/>
  <c r="S179" i="2"/>
  <c r="W179" i="2" s="1"/>
  <c r="BI30" i="2"/>
  <c r="AG83" i="2"/>
  <c r="AK68" i="2"/>
  <c r="BK90" i="2"/>
  <c r="BI90" i="2"/>
  <c r="BK106" i="2"/>
  <c r="M123" i="2"/>
  <c r="I179" i="2"/>
  <c r="O179" i="2" s="1"/>
  <c r="BE123" i="2"/>
  <c r="Y179" i="2"/>
  <c r="AC179" i="2" s="1"/>
  <c r="AC123" i="2"/>
  <c r="BG68" i="2"/>
  <c r="BK68" i="2" s="1"/>
  <c r="BI161" i="2"/>
  <c r="BG185" i="2"/>
  <c r="AM179" i="2" l="1"/>
  <c r="BI185" i="2"/>
  <c r="U179" i="2"/>
  <c r="BK123" i="2"/>
  <c r="U83" i="2"/>
  <c r="BK185" i="2"/>
  <c r="AC83" i="2"/>
  <c r="Y92" i="2"/>
  <c r="U92" i="2"/>
  <c r="Q93" i="2"/>
  <c r="W93" i="2" s="1"/>
  <c r="BG179" i="2"/>
  <c r="BK179" i="2" s="1"/>
  <c r="AE179" i="2"/>
  <c r="BI68" i="2"/>
  <c r="BA179" i="2"/>
  <c r="K93" i="2"/>
  <c r="BE179" i="2"/>
  <c r="M179" i="2"/>
  <c r="AQ180" i="2"/>
  <c r="AU93" i="2"/>
  <c r="W92" i="2"/>
  <c r="AK83" i="2"/>
  <c r="AG92" i="2"/>
  <c r="AM92" i="2" s="1"/>
  <c r="S180" i="2"/>
  <c r="BI142" i="2"/>
  <c r="BA83" i="2"/>
  <c r="AW92" i="2"/>
  <c r="BI123" i="2"/>
  <c r="BE83" i="2"/>
  <c r="BI83" i="2" s="1"/>
  <c r="M83" i="2"/>
  <c r="I92" i="2"/>
  <c r="O92" i="2" s="1"/>
  <c r="AE83" i="2"/>
  <c r="AA92" i="2"/>
  <c r="BG92" i="2" s="1"/>
  <c r="BC83" i="2"/>
  <c r="AY92" i="2"/>
  <c r="AI93" i="2"/>
  <c r="AM83" i="2"/>
  <c r="AS92" i="2"/>
  <c r="AO93" i="2"/>
  <c r="K180" i="2" l="1"/>
  <c r="S186" i="2"/>
  <c r="BA92" i="2"/>
  <c r="AW93" i="2"/>
  <c r="AI180" i="2"/>
  <c r="AK92" i="2"/>
  <c r="AG93" i="2"/>
  <c r="M92" i="2"/>
  <c r="BE92" i="2"/>
  <c r="BI92" i="2" s="1"/>
  <c r="I93" i="2"/>
  <c r="O93" i="2" s="1"/>
  <c r="AQ186" i="2"/>
  <c r="AC92" i="2"/>
  <c r="Y93" i="2"/>
  <c r="BC92" i="2"/>
  <c r="AY93" i="2"/>
  <c r="AE92" i="2"/>
  <c r="AA93" i="2"/>
  <c r="U93" i="2"/>
  <c r="Q180" i="2"/>
  <c r="W180" i="2" s="1"/>
  <c r="AS93" i="2"/>
  <c r="AO180" i="2"/>
  <c r="AU180" i="2" s="1"/>
  <c r="BK83" i="2"/>
  <c r="BI179" i="2"/>
  <c r="AI186" i="2" l="1"/>
  <c r="K186" i="2"/>
  <c r="AE93" i="2"/>
  <c r="AA180" i="2"/>
  <c r="AC93" i="2"/>
  <c r="Y180" i="2"/>
  <c r="BC93" i="2"/>
  <c r="AY180" i="2"/>
  <c r="BG93" i="2"/>
  <c r="BK93" i="2" s="1"/>
  <c r="AK93" i="2"/>
  <c r="AG180" i="2"/>
  <c r="AM93" i="2"/>
  <c r="BA93" i="2"/>
  <c r="AW180" i="2"/>
  <c r="AS180" i="2"/>
  <c r="AO186" i="2"/>
  <c r="AS186" i="2" s="1"/>
  <c r="M93" i="2"/>
  <c r="I180" i="2"/>
  <c r="BE93" i="2"/>
  <c r="U180" i="2"/>
  <c r="Q186" i="2"/>
  <c r="U186" i="2" s="1"/>
  <c r="BK92" i="2"/>
  <c r="W186" i="2" l="1"/>
  <c r="BC180" i="2"/>
  <c r="AY186" i="2"/>
  <c r="BA180" i="2"/>
  <c r="AW186" i="2"/>
  <c r="BA186" i="2" s="1"/>
  <c r="BE180" i="2"/>
  <c r="BI180" i="2" s="1"/>
  <c r="M180" i="2"/>
  <c r="I186" i="2"/>
  <c r="AC180" i="2"/>
  <c r="Y186" i="2"/>
  <c r="AE180" i="2"/>
  <c r="AA186" i="2"/>
  <c r="AE186" i="2" s="1"/>
  <c r="BG180" i="2"/>
  <c r="BI93" i="2"/>
  <c r="AU186" i="2"/>
  <c r="O180" i="2"/>
  <c r="AK180" i="2"/>
  <c r="AG186" i="2"/>
  <c r="AK186" i="2" s="1"/>
  <c r="AM180" i="2"/>
  <c r="AC186" i="2" l="1"/>
  <c r="M186" i="2"/>
  <c r="BE186" i="2"/>
  <c r="AM186" i="2"/>
  <c r="O186" i="2"/>
  <c r="BG186" i="2"/>
  <c r="BK186" i="2" s="1"/>
  <c r="BC186" i="2"/>
  <c r="BK180" i="2"/>
  <c r="BI186" i="2" l="1"/>
</calcChain>
</file>

<file path=xl/sharedStrings.xml><?xml version="1.0" encoding="utf-8"?>
<sst xmlns="http://schemas.openxmlformats.org/spreadsheetml/2006/main" count="357" uniqueCount="336">
  <si>
    <t>Dec 31, 22</t>
  </si>
  <si>
    <t>Dec 31, 21</t>
  </si>
  <si>
    <t>$ Change</t>
  </si>
  <si>
    <t>% Change</t>
  </si>
  <si>
    <t>ASSETS</t>
  </si>
  <si>
    <t>Current Assets</t>
  </si>
  <si>
    <t>Checking/Savings</t>
  </si>
  <si>
    <t>1011 · M&amp;T Bank - Checking</t>
  </si>
  <si>
    <t>1013 · M&amp;T Capital Campaign</t>
  </si>
  <si>
    <t>1014 · M&amp;T - Savings Account</t>
  </si>
  <si>
    <t>1015 · BB&amp;T - Savings Acc</t>
  </si>
  <si>
    <t>1017 · M&amp;T - Shamokin Capital Campaign</t>
  </si>
  <si>
    <t>1019 · First Nationall Bank-Checking</t>
  </si>
  <si>
    <t>1040 · Petty Cash</t>
  </si>
  <si>
    <t>Total Checking/Savings</t>
  </si>
  <si>
    <t>Accounts Receivable</t>
  </si>
  <si>
    <t>1110 · Accounts Receivable</t>
  </si>
  <si>
    <t>Total Accounts Receivable</t>
  </si>
  <si>
    <t>Other Current Assets</t>
  </si>
  <si>
    <t>Account for Credit Transfer</t>
  </si>
  <si>
    <t>1310 · Employee Receivables</t>
  </si>
  <si>
    <t>1450 · Prepaid Expenses</t>
  </si>
  <si>
    <t>1460 · Security Deposits</t>
  </si>
  <si>
    <t>Total Other Current Assets</t>
  </si>
  <si>
    <t>Total Current Assets</t>
  </si>
  <si>
    <t>Fixed Assets</t>
  </si>
  <si>
    <t>1600 · Property, Plant &amp; Equipment</t>
  </si>
  <si>
    <t>1609 · Shamokin Shelter</t>
  </si>
  <si>
    <t>1609.10 · Shamokin Equipment &amp; Fixtures</t>
  </si>
  <si>
    <t>1609.11 · Furniture &amp; Fixtures - Shamokin</t>
  </si>
  <si>
    <t>1610 · Land</t>
  </si>
  <si>
    <t>1611 · Equipment/Supplies - CLR</t>
  </si>
  <si>
    <t>1620 · Buildings</t>
  </si>
  <si>
    <t>1630 · Building Improvements</t>
  </si>
  <si>
    <t>1631 · Building Improvements-Sheary</t>
  </si>
  <si>
    <t>1635 · Architect Fees</t>
  </si>
  <si>
    <t>1639 · Furniture &amp; Fixtures Union</t>
  </si>
  <si>
    <t>1640 · Furniture &amp; Fixtures</t>
  </si>
  <si>
    <t>1641 · Furniture &amp; Fixtures-Sheary</t>
  </si>
  <si>
    <t>1650 · Equipment</t>
  </si>
  <si>
    <t>1651 · Equipment-Development</t>
  </si>
  <si>
    <t>1652 · Equipment-Verizon Grant</t>
  </si>
  <si>
    <t>1653 · Equipment-VOCA</t>
  </si>
  <si>
    <t>1654 · Equipment-Other</t>
  </si>
  <si>
    <t>1655 · Equipment-ARRA</t>
  </si>
  <si>
    <t>1656 · Equipment-Shelter Appliances</t>
  </si>
  <si>
    <t>1661 · Vehicle-Subaru</t>
  </si>
  <si>
    <t>1663 · Toyota RAV4 Hybrid 2019</t>
  </si>
  <si>
    <t>1664 · Toyota RAV4 Hybrid 2019-2</t>
  </si>
  <si>
    <t>1600 · Property, Plant &amp; Equipment - Other</t>
  </si>
  <si>
    <t>Total 1600 · Property, Plant &amp; Equipment</t>
  </si>
  <si>
    <t>1700 · Accumulated Depreciation</t>
  </si>
  <si>
    <t>1720 · Accumulated Deprec - Shamokin</t>
  </si>
  <si>
    <t>1721 · Accumulated Deprec - CLR</t>
  </si>
  <si>
    <t>1725 · Accum Deprec - Building</t>
  </si>
  <si>
    <t>1735 · Accum Deprec - Building Improve</t>
  </si>
  <si>
    <t>1745 · Accum Deprec - Furn &amp; Fix</t>
  </si>
  <si>
    <t>1750 · Accum Depr Equipment</t>
  </si>
  <si>
    <t>1755 · Accum Deprec - Vehicles</t>
  </si>
  <si>
    <t>Total 1700 · Accumulated Depreciation</t>
  </si>
  <si>
    <t>Total Fixed Assets</t>
  </si>
  <si>
    <t>Other Assets</t>
  </si>
  <si>
    <t>1500 · Vanguard Brokerage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</si>
  <si>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</si>
  <si>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</si>
  <si>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</si>
  <si>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</si>
  <si>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</si>
  <si>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</si>
  <si>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 · Accounts payable</t>
  </si>
  <si>
    <t>Total Accounts Payable</t>
  </si>
  <si>
    <t>Other Current Liabilities</t>
  </si>
  <si>
    <t>2100 · Payroll Liabilities</t>
  </si>
  <si>
    <t>2110 · Federal Withholding Tax</t>
  </si>
  <si>
    <t>2120 · Social Security Withholding Tax</t>
  </si>
  <si>
    <t>2130 · Medicare Withholding Tax</t>
  </si>
  <si>
    <t>2135 · PA State Withholding Tax</t>
  </si>
  <si>
    <t>2140 · PA Unemployment Withholding</t>
  </si>
  <si>
    <t>2150 · Local Services Tax Withheld</t>
  </si>
  <si>
    <t>2160 · Local Tax Withheld</t>
  </si>
  <si>
    <t>2166 · Accident</t>
  </si>
  <si>
    <t>2167 · Life Insurance</t>
  </si>
  <si>
    <t>2180 · Medical Insurance Withheld</t>
  </si>
  <si>
    <t>2183 · Transitions Gives Back</t>
  </si>
  <si>
    <t>2185 · United Way Campaign</t>
  </si>
  <si>
    <t>2191 · SIMPLE IRA Withholding</t>
  </si>
  <si>
    <t>2100 · Payroll Liabilities - Other</t>
  </si>
  <si>
    <t>Total 2100 · Payroll Liabilities</t>
  </si>
  <si>
    <t>2220 · Accrued compensation</t>
  </si>
  <si>
    <t>2225 · Accrued Social Security</t>
  </si>
  <si>
    <t>2226 · Accrued Medicare</t>
  </si>
  <si>
    <t>2227 · Accrued Retirement Contribution</t>
  </si>
  <si>
    <t>Total Other Current Liabilities</t>
  </si>
  <si>
    <t>Total Current Liabilities</t>
  </si>
  <si>
    <t>Total Liabilities</t>
  </si>
  <si>
    <t>Equity</t>
  </si>
  <si>
    <t>3010 · Unrestrict (retained earnings)</t>
  </si>
  <si>
    <t>3100 · Temporarily restrict net asset</t>
  </si>
  <si>
    <t>3120 · Temp restricted net assets</t>
  </si>
  <si>
    <t>Total 3100 · Temporarily restrict net asset</t>
  </si>
  <si>
    <t>Net Income</t>
  </si>
  <si>
    <t>Total Equity</t>
  </si>
  <si>
    <t>TOTAL LIABILITIES &amp; EQUITY</t>
  </si>
  <si>
    <t>Transitions received a bequest in December 2022 for $50,702.49</t>
  </si>
  <si>
    <t>Total Fundraising/Contributions for December 2022 was $39,888.67</t>
  </si>
  <si>
    <t>Net Other Income</t>
  </si>
  <si>
    <t>Total Other Expense</t>
  </si>
  <si>
    <t>9800 · Fixed asset purchases</t>
  </si>
  <si>
    <t>Other Expense</t>
  </si>
  <si>
    <t>Other Income/Expense</t>
  </si>
  <si>
    <t>Net Ordinary Income</t>
  </si>
  <si>
    <t>Total Expense</t>
  </si>
  <si>
    <t>8900 · Fundraising Expenses</t>
  </si>
  <si>
    <t>Total 8700 · Passthrough Expenses</t>
  </si>
  <si>
    <t>8700 · Passthrough Expenses - Other</t>
  </si>
  <si>
    <t>8760 · STOP Meeting Expenses</t>
  </si>
  <si>
    <t>8726 · STOP Snyder County</t>
  </si>
  <si>
    <t>8701 · STOP Union County</t>
  </si>
  <si>
    <t>8700 · Passthrough Expenses</t>
  </si>
  <si>
    <t>Total 8500 · Misc expenses</t>
  </si>
  <si>
    <t>8500 · Misc expenses - Other</t>
  </si>
  <si>
    <t>8590 · Other expenses</t>
  </si>
  <si>
    <t>8570 · Clearance Checks</t>
  </si>
  <si>
    <t>8520 · Fees and Licenses</t>
  </si>
  <si>
    <t>8515 · Credit Card Fees</t>
  </si>
  <si>
    <t>8512 · Bank Service &amp; Finance Charge</t>
  </si>
  <si>
    <t>8505 · Indirect Expense Allocations</t>
  </si>
  <si>
    <t>8500 · Misc expenses</t>
  </si>
  <si>
    <t>8200 · PCADV Relocation</t>
  </si>
  <si>
    <t>Total 7700 · Program Expenses-occupancy</t>
  </si>
  <si>
    <t>7765 · Depreciation Expense</t>
  </si>
  <si>
    <t>7720 · Utilities</t>
  </si>
  <si>
    <t>7714 · PCADV HUD RRH</t>
  </si>
  <si>
    <t>7713 · CoC Financial Assistance</t>
  </si>
  <si>
    <t>7712 · CoC Rental Assistance</t>
  </si>
  <si>
    <t>7711 · Safe Homes/Hotels/Motels</t>
  </si>
  <si>
    <t>7710 · Rent</t>
  </si>
  <si>
    <t>7119 · PSH Utilities</t>
  </si>
  <si>
    <t>7117 · PSH Rental Assistance</t>
  </si>
  <si>
    <t>7700 · Program Expenses-occupancy</t>
  </si>
  <si>
    <t>Total 7300 · Travel &amp; meetings expenses</t>
  </si>
  <si>
    <t>7300 · Travel &amp; meetings expenses - Other</t>
  </si>
  <si>
    <t>7346 · Gas Cards</t>
  </si>
  <si>
    <t>7345 · STOP Training</t>
  </si>
  <si>
    <t>7340 · Staff development</t>
  </si>
  <si>
    <t>7320 · Conference,convention,meeting</t>
  </si>
  <si>
    <t>7309 · Travel</t>
  </si>
  <si>
    <t>7300 · Travel &amp; meetings expenses</t>
  </si>
  <si>
    <t>Total 7200 · Program Expenses-Other</t>
  </si>
  <si>
    <t>7283 · Equipment</t>
  </si>
  <si>
    <t>7270 · Repairs and Maintenance</t>
  </si>
  <si>
    <t>Total 7260 · Professional fees</t>
  </si>
  <si>
    <t>7260 · Professional fees - Other</t>
  </si>
  <si>
    <t>7260.7 · Professional Accounting Service</t>
  </si>
  <si>
    <t>7260.5 · Other Professional Service</t>
  </si>
  <si>
    <t>7260.4 · Contracted Therapist</t>
  </si>
  <si>
    <t>7260.3 · Housekeeping/Cleaning</t>
  </si>
  <si>
    <t>7260.2 · IT/Networking Expenses</t>
  </si>
  <si>
    <t>7260.1 · Attorney Fees</t>
  </si>
  <si>
    <t>7260 · Professional fees</t>
  </si>
  <si>
    <t>7250 · Membership dues - organization</t>
  </si>
  <si>
    <t>7240 · Insurance -General</t>
  </si>
  <si>
    <t>7235 · Audit Fees</t>
  </si>
  <si>
    <t>7225 · Administrative Fees-Americorp</t>
  </si>
  <si>
    <t>7220 · Administrative Fees-Grants</t>
  </si>
  <si>
    <t>7210 · Advertising expenses</t>
  </si>
  <si>
    <t>7200 · Program Expenses-Other</t>
  </si>
  <si>
    <t>Total 7100 · Program Services</t>
  </si>
  <si>
    <t>7180 · Library, Subscripts, Software</t>
  </si>
  <si>
    <t>7170 · Printing &amp; copying</t>
  </si>
  <si>
    <t>7162 · Equipment Maintenance</t>
  </si>
  <si>
    <t>7160 · Equip rental</t>
  </si>
  <si>
    <t>7140 · Postage, shipping, delivery</t>
  </si>
  <si>
    <t>7130 · Telephone &amp; telecommunications</t>
  </si>
  <si>
    <t>7116 · Food-Shelter residents</t>
  </si>
  <si>
    <t>Total 7109 · Supplies</t>
  </si>
  <si>
    <t>7109 · Supplies - Other</t>
  </si>
  <si>
    <t>7109.3 · Outreach Expenses</t>
  </si>
  <si>
    <t>7109.2 · Client Program Purchases</t>
  </si>
  <si>
    <t>7109.1 · Minor Supply Equipment Purchase</t>
  </si>
  <si>
    <t>7109 · Supplies</t>
  </si>
  <si>
    <t>7108 · Financial Assistance</t>
  </si>
  <si>
    <t>7107 · Match Savings Expense</t>
  </si>
  <si>
    <t>7100 · Program Services</t>
  </si>
  <si>
    <t>Total 7010 · Employee Benefits</t>
  </si>
  <si>
    <t>7010 · Employee Benefits - Other</t>
  </si>
  <si>
    <t>7022 · Employee Assistance Program</t>
  </si>
  <si>
    <t>7017 · Unemployment Comp</t>
  </si>
  <si>
    <t>7016 · Workers Compensation</t>
  </si>
  <si>
    <t>7015 · Disability Insurance</t>
  </si>
  <si>
    <t>7014 · Employee Health Insurance</t>
  </si>
  <si>
    <t>7013 · Pension plan contributions</t>
  </si>
  <si>
    <t>7012 · Medicare</t>
  </si>
  <si>
    <t>7011 · Social Security Tax</t>
  </si>
  <si>
    <t>7010 · Employee Benefits</t>
  </si>
  <si>
    <t>6560 · Salaries and Wages</t>
  </si>
  <si>
    <t>Expense</t>
  </si>
  <si>
    <t>Gross Profit</t>
  </si>
  <si>
    <t>Total Income</t>
  </si>
  <si>
    <t>5105 · Unrealized Gain/Loss</t>
  </si>
  <si>
    <t>Total 5 · Earned revenues</t>
  </si>
  <si>
    <t>5311 · Interest Capital Campaign Accou</t>
  </si>
  <si>
    <t>5310 · Interest-savings/short-term inv</t>
  </si>
  <si>
    <t>5100 · Interest Dividend Income</t>
  </si>
  <si>
    <t>5 · Earned revenues</t>
  </si>
  <si>
    <t>4580 · Education Department Sales</t>
  </si>
  <si>
    <t>4576 · Income Refund</t>
  </si>
  <si>
    <t>Total 4 · Contributed support</t>
  </si>
  <si>
    <t>4570 · Legacies &amp; bequests</t>
  </si>
  <si>
    <t>4510 · Indiv/business contribution</t>
  </si>
  <si>
    <t>4430 · Fundraising-Other</t>
  </si>
  <si>
    <t>4420 · Fundraising - Auction</t>
  </si>
  <si>
    <t>4410 · Fundraising-Annual Appeal</t>
  </si>
  <si>
    <t>4250 · United Way</t>
  </si>
  <si>
    <t>Total 4230 · Foundation/trust grants</t>
  </si>
  <si>
    <t>4230 · Foundation/trust grants - Other</t>
  </si>
  <si>
    <t>4238 · - Healthy Workplace 2022 Sunbur</t>
  </si>
  <si>
    <t>4237 · Seiple Family Foundation</t>
  </si>
  <si>
    <t>4236 · Women's Giving Circle</t>
  </si>
  <si>
    <t>4235 · FCFP - DEI Grant</t>
  </si>
  <si>
    <t>4232 · Degenstein Foundation</t>
  </si>
  <si>
    <t>4230 · Foundation/trust grants</t>
  </si>
  <si>
    <t>Total 4010 · Government grants</t>
  </si>
  <si>
    <t>4010 · Government grants - Other</t>
  </si>
  <si>
    <t>Total 4170 · VOCA</t>
  </si>
  <si>
    <t>33161 · VOCA 20-23 Non Comp</t>
  </si>
  <si>
    <t>30423 · Sunbury Cares</t>
  </si>
  <si>
    <t>29281 · Family Justice Center</t>
  </si>
  <si>
    <t>28952 · VOCA Non Comp 19-21</t>
  </si>
  <si>
    <t>28951 · VOCA - Service Enhancement</t>
  </si>
  <si>
    <t>4170 · VOCA</t>
  </si>
  <si>
    <t>Total 4164 · HUD CoC</t>
  </si>
  <si>
    <t>4164 · HUD CoC - Other</t>
  </si>
  <si>
    <t>4166.21 · PSH Lycoming 21-22</t>
  </si>
  <si>
    <t>4166.20 · PSH Lycoming 20-21</t>
  </si>
  <si>
    <t>4165.21 · PSH Schuylkill 21-22</t>
  </si>
  <si>
    <t>4165.20 · PSH Schuylkill 20-21</t>
  </si>
  <si>
    <t>4164.22 · HUD CoC RRH</t>
  </si>
  <si>
    <t>4164.20 · CoC RRH 2020-21</t>
  </si>
  <si>
    <t>4119.21 · Coordinated Entry 11.21 - 10.22</t>
  </si>
  <si>
    <t>4119.20 · Coordinated Entry 11.20 - 10.21</t>
  </si>
  <si>
    <t>4115.22 · PCADV RRH 2022</t>
  </si>
  <si>
    <t>4115.21 · PCADV RRH 2021</t>
  </si>
  <si>
    <t>4115.20 · PCADV RRH 2020</t>
  </si>
  <si>
    <t>4164 · HUD CoC</t>
  </si>
  <si>
    <t>Total 4125 · STOP UNION</t>
  </si>
  <si>
    <t>4125 · STOP UNION - Other</t>
  </si>
  <si>
    <t>4125.23 · 2023 STOP Union</t>
  </si>
  <si>
    <t>4125.22 · 2022 STOP Union</t>
  </si>
  <si>
    <t>4125.21 · 2021 STOP Union</t>
  </si>
  <si>
    <t>4125.20 · 2020 STOP Union</t>
  </si>
  <si>
    <t>4125 · STOP UNION</t>
  </si>
  <si>
    <t>Total 4124 · STOP SNYDER</t>
  </si>
  <si>
    <t>4124 · STOP SNYDER - Other</t>
  </si>
  <si>
    <t>4124.23 · 2023 STOP Snyder</t>
  </si>
  <si>
    <t>4124.22 · 2022 STOP Snyder</t>
  </si>
  <si>
    <t>4124.21 · 2021 - STOP Snyder</t>
  </si>
  <si>
    <t>4124.20 · 2020 STOP Snyder</t>
  </si>
  <si>
    <t>4124 · STOP SNYDER</t>
  </si>
  <si>
    <t>4105 · PAATH15 Human Trafficking</t>
  </si>
  <si>
    <t>Total 4089 · PCAR</t>
  </si>
  <si>
    <t>4190 · PCAR-SA FVPSA  ARP</t>
  </si>
  <si>
    <t>4180 · PCAR-RSCCA</t>
  </si>
  <si>
    <t>4110 · PCAR-SASP</t>
  </si>
  <si>
    <t>4100 · PCAR-DOH</t>
  </si>
  <si>
    <t>4090 · PCAR-DHS</t>
  </si>
  <si>
    <t>4089 · PCAR</t>
  </si>
  <si>
    <t>Total 4080 · PCADV</t>
  </si>
  <si>
    <t>4080 · PCADV - Other</t>
  </si>
  <si>
    <t>4080.29 · PHARE - 22</t>
  </si>
  <si>
    <t>4080.28 · Prevention Initiative</t>
  </si>
  <si>
    <t>4080.27 · FVPSA ARP Mobile</t>
  </si>
  <si>
    <t>4080.26 · Home4Good(Stabler)</t>
  </si>
  <si>
    <t>4080.25 · FVPSA ARP</t>
  </si>
  <si>
    <t>4080.23 · PCADV DEI Mini Grant</t>
  </si>
  <si>
    <t>4080.22 · FVPSA Cares Act</t>
  </si>
  <si>
    <t>4080.21 · PCADV Allstate</t>
  </si>
  <si>
    <t>4080 · PCADV</t>
  </si>
  <si>
    <t>Total 4066 · DOJ</t>
  </si>
  <si>
    <t>4066.2 · Susquehanna University 21-23</t>
  </si>
  <si>
    <t>4066.1 · Susquehanna University -18-20</t>
  </si>
  <si>
    <t>4066 · DOJ</t>
  </si>
  <si>
    <t>4014 · Passthrough Income Snyder</t>
  </si>
  <si>
    <t>4012 · Passthrough Income Union</t>
  </si>
  <si>
    <t>4010 · Government grants</t>
  </si>
  <si>
    <t>4 · Contributed support</t>
  </si>
  <si>
    <t>Income</t>
  </si>
  <si>
    <t>Ordinary Income/Expense</t>
  </si>
  <si>
    <t>% of Budget</t>
  </si>
  <si>
    <t>$ Over Budget</t>
  </si>
  <si>
    <t>Budget</t>
  </si>
  <si>
    <t>Jul - Dec 22</t>
  </si>
  <si>
    <t>Dec 22</t>
  </si>
  <si>
    <t>Nov 22</t>
  </si>
  <si>
    <t>Oct 22</t>
  </si>
  <si>
    <t>Sep 22</t>
  </si>
  <si>
    <t>Aug 22</t>
  </si>
  <si>
    <t>Jul 22</t>
  </si>
  <si>
    <t>TOTAL</t>
  </si>
  <si>
    <t>Total December AR as of 01/16/2023 is $446,467.02</t>
  </si>
  <si>
    <t>Payments received on 01/05/2023</t>
  </si>
  <si>
    <t>YWCA of Greater Harrisburg</t>
  </si>
  <si>
    <t>Susquehanna University.</t>
  </si>
  <si>
    <t>STOP-Union County</t>
  </si>
  <si>
    <t>STOP-Snyder County</t>
  </si>
  <si>
    <t>PHARE - 22</t>
  </si>
  <si>
    <t>Total PCCD.</t>
  </si>
  <si>
    <t>VOCA 20-23</t>
  </si>
  <si>
    <t>PCCD.</t>
  </si>
  <si>
    <t>Total PCAR DOH</t>
  </si>
  <si>
    <t>PHHS</t>
  </si>
  <si>
    <t>PCAR DOH</t>
  </si>
  <si>
    <t>PCAR - Union RSCCA</t>
  </si>
  <si>
    <t>PCAR-SA FVPSA ARP</t>
  </si>
  <si>
    <t>PCAR-DPW-SASP</t>
  </si>
  <si>
    <t>Total PCAR-DPW</t>
  </si>
  <si>
    <t>Title XX</t>
  </si>
  <si>
    <t>Act 44</t>
  </si>
  <si>
    <t>PCAR-DPW</t>
  </si>
  <si>
    <t>PCADV RRH</t>
  </si>
  <si>
    <t>PCADV Mobile ARP</t>
  </si>
  <si>
    <t>PCADV Home4Good</t>
  </si>
  <si>
    <t>PCADV FVPSA ARP</t>
  </si>
  <si>
    <t>Total PCADV</t>
  </si>
  <si>
    <t>PCADV - Other</t>
  </si>
  <si>
    <t>Allstate Foundation</t>
  </si>
  <si>
    <t>PCADV</t>
  </si>
  <si>
    <t>Lycoming CoC PSH</t>
  </si>
  <si>
    <t>HUD PSH Schuylkill</t>
  </si>
  <si>
    <t>HUD CoC RRH Program</t>
  </si>
  <si>
    <t>HUD CE Specialist</t>
  </si>
  <si>
    <t>&gt; 90</t>
  </si>
  <si>
    <t>61 - 90</t>
  </si>
  <si>
    <t>31 - 60</t>
  </si>
  <si>
    <t>1 - 30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</si>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</sst>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2" fillId="0" borderId="1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3" xfId="0" applyNumberFormat="1" applyFont="1" applyBorder="1"/>
    <xf numFmtId="165" fontId="4" fillId="0" borderId="3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6" xfId="0" applyNumberFormat="1" applyFont="1" applyBorder="1"/>
    <xf numFmtId="165" fontId="4" fillId="0" borderId="6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0" fontId="3" fillId="0" borderId="0" xfId="0" applyFont="1"/>
    <xf numFmtId="0" fontId="2" fillId="2" borderId="0" xfId="0" applyFont="1" applyFill="1"/>
    <xf numFmtId="0" fontId="2" fillId="3" borderId="0" xfId="0" applyFont="1" applyFill="1"/>
    <xf numFmtId="165" fontId="4" fillId="4" borderId="3" xfId="0" applyNumberFormat="1" applyFont="1" applyFill="1" applyBorder="1"/>
    <xf numFmtId="165" fontId="4" fillId="4" borderId="0" xfId="0" applyNumberFormat="1" applyFont="1" applyFill="1"/>
    <xf numFmtId="164" fontId="4" fillId="2" borderId="3" xfId="0" applyNumberFormat="1" applyFont="1" applyFill="1" applyBorder="1"/>
    <xf numFmtId="164" fontId="4" fillId="5" borderId="0" xfId="0" applyNumberFormat="1" applyFont="1" applyFill="1"/>
    <xf numFmtId="49" fontId="3" fillId="0" borderId="0" xfId="0" applyNumberFormat="1" applyFont="1" applyAlignment="1">
      <alignment horizontal="centerContinuous"/>
    </xf>
    <xf numFmtId="49" fontId="2" fillId="0" borderId="0" xfId="0" applyNumberFormat="1" applyFont="1"/>
    <xf numFmtId="0" fontId="2" fillId="4" borderId="0" xfId="0" applyFont="1" applyFill="1"/>
    <xf numFmtId="0" fontId="5" fillId="4" borderId="0" xfId="0" applyFont="1" applyFill="1"/>
    <xf numFmtId="0" fontId="2" fillId="5" borderId="0" xfId="0" applyFont="1" applyFill="1"/>
    <xf numFmtId="0" fontId="5" fillId="3" borderId="0" xfId="0" applyFont="1" applyFill="1"/>
    <xf numFmtId="49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5318D9BA-42FE-40B8-AFDA-675594E5B0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8038-A365-444D-966C-890B32F08152}">
  <sheetPr codeName="Sheet1">
    <pageSetUpPr fitToPage="1"/>
  </sheetPr>
  <dimension ref="A1:M102"/>
  <sheetViews>
    <sheetView tabSelected="1" workbookViewId="0">
      <pane xSplit="6" ySplit="2" topLeftCell="G50" activePane="bottomRight" state="frozenSplit"/>
      <selection pane="topRight" activeCell="G1" sqref="G1"/>
      <selection pane="bottomLeft" activeCell="A3" sqref="A3"/>
      <selection pane="bottomRight" activeCell="Q12" sqref="Q12"/>
    </sheetView>
  </sheetViews>
  <sheetFormatPr defaultRowHeight="18.75" x14ac:dyDescent="0.3"/>
  <cols>
    <col min="1" max="5" width="3" style="20" customWidth="1"/>
    <col min="6" max="6" width="30.85546875" style="20" customWidth="1"/>
    <col min="7" max="7" width="16.42578125" style="1" bestFit="1" customWidth="1"/>
    <col min="8" max="8" width="2.28515625" style="1" customWidth="1"/>
    <col min="9" max="9" width="16.42578125" style="1" bestFit="1" customWidth="1"/>
    <col min="10" max="10" width="2.28515625" style="1" customWidth="1"/>
    <col min="11" max="11" width="14.28515625" style="1" bestFit="1" customWidth="1"/>
    <col min="12" max="12" width="2.28515625" style="1" customWidth="1"/>
    <col min="13" max="13" width="12" style="1" bestFit="1" customWidth="1"/>
    <col min="14" max="16384" width="9.140625" style="1"/>
  </cols>
  <sheetData>
    <row r="1" spans="1:13" ht="19.5" thickBot="1" x14ac:dyDescent="0.35">
      <c r="A1" s="2"/>
      <c r="B1" s="2"/>
      <c r="C1" s="2"/>
      <c r="D1" s="2"/>
      <c r="E1" s="2"/>
      <c r="F1" s="2"/>
      <c r="G1" s="3"/>
      <c r="H1" s="4"/>
      <c r="I1" s="3"/>
      <c r="J1" s="4"/>
      <c r="K1" s="3"/>
      <c r="L1" s="4"/>
      <c r="M1" s="3"/>
    </row>
    <row r="2" spans="1:13" s="8" customFormat="1" ht="20.25" thickTop="1" thickBot="1" x14ac:dyDescent="0.35">
      <c r="A2" s="5"/>
      <c r="B2" s="5"/>
      <c r="C2" s="5"/>
      <c r="D2" s="5"/>
      <c r="E2" s="5"/>
      <c r="F2" s="5"/>
      <c r="G2" s="6" t="s">
        <v>0</v>
      </c>
      <c r="H2" s="7"/>
      <c r="I2" s="6" t="s">
        <v>1</v>
      </c>
      <c r="J2" s="7"/>
      <c r="K2" s="6" t="s">
        <v>2</v>
      </c>
      <c r="L2" s="7"/>
      <c r="M2" s="6" t="s">
        <v>3</v>
      </c>
    </row>
    <row r="3" spans="1:13" ht="19.5" thickTop="1" x14ac:dyDescent="0.3">
      <c r="A3" s="2" t="s">
        <v>4</v>
      </c>
      <c r="B3" s="2"/>
      <c r="C3" s="2"/>
      <c r="D3" s="2"/>
      <c r="E3" s="2"/>
      <c r="F3" s="2"/>
      <c r="G3" s="9"/>
      <c r="H3" s="10"/>
      <c r="I3" s="9"/>
      <c r="J3" s="10"/>
      <c r="K3" s="9"/>
      <c r="L3" s="10"/>
      <c r="M3" s="11"/>
    </row>
    <row r="4" spans="1:13" x14ac:dyDescent="0.3">
      <c r="A4" s="2"/>
      <c r="B4" s="2" t="s">
        <v>5</v>
      </c>
      <c r="C4" s="2"/>
      <c r="D4" s="2"/>
      <c r="E4" s="2"/>
      <c r="F4" s="2"/>
      <c r="G4" s="9"/>
      <c r="H4" s="10"/>
      <c r="I4" s="9"/>
      <c r="J4" s="10"/>
      <c r="K4" s="9"/>
      <c r="L4" s="10"/>
      <c r="M4" s="11"/>
    </row>
    <row r="5" spans="1:13" x14ac:dyDescent="0.3">
      <c r="A5" s="2"/>
      <c r="B5" s="2"/>
      <c r="C5" s="2" t="s">
        <v>6</v>
      </c>
      <c r="D5" s="2"/>
      <c r="E5" s="2"/>
      <c r="F5" s="2"/>
      <c r="G5" s="9"/>
      <c r="H5" s="10"/>
      <c r="I5" s="9"/>
      <c r="J5" s="10"/>
      <c r="K5" s="9"/>
      <c r="L5" s="10"/>
      <c r="M5" s="11"/>
    </row>
    <row r="6" spans="1:13" x14ac:dyDescent="0.3">
      <c r="A6" s="2"/>
      <c r="B6" s="2"/>
      <c r="C6" s="2"/>
      <c r="D6" s="2" t="s">
        <v>7</v>
      </c>
      <c r="E6" s="2"/>
      <c r="F6" s="2"/>
      <c r="G6" s="9">
        <v>233579.42</v>
      </c>
      <c r="H6" s="10"/>
      <c r="I6" s="9">
        <v>138811.17000000001</v>
      </c>
      <c r="J6" s="10"/>
      <c r="K6" s="9">
        <f t="shared" ref="K6:K13" si="0">ROUND((G6-I6),5)</f>
        <v>94768.25</v>
      </c>
      <c r="L6" s="10"/>
      <c r="M6" s="11">
        <f t="shared" ref="M6:M13" si="1">ROUND(IF(G6=0, IF(I6=0, 0, SIGN(-I6)), IF(I6=0, SIGN(G6), (G6-I6)/ABS(I6))),5)</f>
        <v>0.68271000000000004</v>
      </c>
    </row>
    <row r="7" spans="1:13" x14ac:dyDescent="0.3">
      <c r="A7" s="2"/>
      <c r="B7" s="2"/>
      <c r="C7" s="2"/>
      <c r="D7" s="2" t="s">
        <v>8</v>
      </c>
      <c r="E7" s="2"/>
      <c r="F7" s="2"/>
      <c r="G7" s="9">
        <v>50553.74</v>
      </c>
      <c r="H7" s="10"/>
      <c r="I7" s="9">
        <v>50537.84</v>
      </c>
      <c r="J7" s="10"/>
      <c r="K7" s="9">
        <f t="shared" si="0"/>
        <v>15.9</v>
      </c>
      <c r="L7" s="10"/>
      <c r="M7" s="11">
        <f t="shared" si="1"/>
        <v>3.1E-4</v>
      </c>
    </row>
    <row r="8" spans="1:13" x14ac:dyDescent="0.3">
      <c r="A8" s="2"/>
      <c r="B8" s="2"/>
      <c r="C8" s="2"/>
      <c r="D8" s="2" t="s">
        <v>9</v>
      </c>
      <c r="E8" s="2"/>
      <c r="F8" s="2"/>
      <c r="G8" s="9">
        <v>350086.25</v>
      </c>
      <c r="H8" s="10"/>
      <c r="I8" s="9">
        <v>350012.89</v>
      </c>
      <c r="J8" s="10"/>
      <c r="K8" s="9">
        <f t="shared" si="0"/>
        <v>73.36</v>
      </c>
      <c r="L8" s="10"/>
      <c r="M8" s="11">
        <f t="shared" si="1"/>
        <v>2.1000000000000001E-4</v>
      </c>
    </row>
    <row r="9" spans="1:13" x14ac:dyDescent="0.3">
      <c r="A9" s="2"/>
      <c r="B9" s="2"/>
      <c r="C9" s="2"/>
      <c r="D9" s="2" t="s">
        <v>10</v>
      </c>
      <c r="E9" s="2"/>
      <c r="F9" s="2"/>
      <c r="G9" s="9">
        <v>0</v>
      </c>
      <c r="H9" s="10"/>
      <c r="I9" s="9">
        <v>96809.9</v>
      </c>
      <c r="J9" s="10"/>
      <c r="K9" s="9">
        <f t="shared" si="0"/>
        <v>-96809.9</v>
      </c>
      <c r="L9" s="10"/>
      <c r="M9" s="11">
        <f t="shared" si="1"/>
        <v>-1</v>
      </c>
    </row>
    <row r="10" spans="1:13" x14ac:dyDescent="0.3">
      <c r="A10" s="2"/>
      <c r="B10" s="2"/>
      <c r="C10" s="2"/>
      <c r="D10" s="2" t="s">
        <v>11</v>
      </c>
      <c r="E10" s="2"/>
      <c r="F10" s="2"/>
      <c r="G10" s="9">
        <v>17973.11</v>
      </c>
      <c r="H10" s="10"/>
      <c r="I10" s="9">
        <v>21997.11</v>
      </c>
      <c r="J10" s="10"/>
      <c r="K10" s="9">
        <f t="shared" si="0"/>
        <v>-4024</v>
      </c>
      <c r="L10" s="10"/>
      <c r="M10" s="11">
        <f t="shared" si="1"/>
        <v>-0.18293000000000001</v>
      </c>
    </row>
    <row r="11" spans="1:13" x14ac:dyDescent="0.3">
      <c r="A11" s="2"/>
      <c r="B11" s="2"/>
      <c r="C11" s="2"/>
      <c r="D11" s="2" t="s">
        <v>12</v>
      </c>
      <c r="E11" s="2"/>
      <c r="F11" s="2"/>
      <c r="G11" s="9">
        <v>151226.9</v>
      </c>
      <c r="H11" s="10"/>
      <c r="I11" s="9">
        <v>0</v>
      </c>
      <c r="J11" s="10"/>
      <c r="K11" s="9">
        <f t="shared" si="0"/>
        <v>151226.9</v>
      </c>
      <c r="L11" s="10"/>
      <c r="M11" s="11">
        <f t="shared" si="1"/>
        <v>1</v>
      </c>
    </row>
    <row r="12" spans="1:13" ht="19.5" thickBot="1" x14ac:dyDescent="0.35">
      <c r="A12" s="2"/>
      <c r="B12" s="2"/>
      <c r="C12" s="2"/>
      <c r="D12" s="2" t="s">
        <v>13</v>
      </c>
      <c r="E12" s="2"/>
      <c r="F12" s="2"/>
      <c r="G12" s="12">
        <v>898.17</v>
      </c>
      <c r="H12" s="10"/>
      <c r="I12" s="12">
        <v>898.17</v>
      </c>
      <c r="J12" s="10"/>
      <c r="K12" s="12">
        <f t="shared" si="0"/>
        <v>0</v>
      </c>
      <c r="L12" s="10"/>
      <c r="M12" s="13">
        <f t="shared" si="1"/>
        <v>0</v>
      </c>
    </row>
    <row r="13" spans="1:13" x14ac:dyDescent="0.3">
      <c r="A13" s="2"/>
      <c r="B13" s="2"/>
      <c r="C13" s="2" t="s">
        <v>14</v>
      </c>
      <c r="D13" s="2"/>
      <c r="E13" s="2"/>
      <c r="F13" s="2"/>
      <c r="G13" s="9">
        <f>ROUND(SUM(G5:G12),5)</f>
        <v>804317.59</v>
      </c>
      <c r="H13" s="10"/>
      <c r="I13" s="9">
        <f>ROUND(SUM(I5:I12),5)</f>
        <v>659067.07999999996</v>
      </c>
      <c r="J13" s="10"/>
      <c r="K13" s="9">
        <f t="shared" si="0"/>
        <v>145250.51</v>
      </c>
      <c r="L13" s="10"/>
      <c r="M13" s="11">
        <f t="shared" si="1"/>
        <v>0.22039</v>
      </c>
    </row>
    <row r="14" spans="1:13" x14ac:dyDescent="0.3">
      <c r="A14" s="2"/>
      <c r="B14" s="2"/>
      <c r="C14" s="2" t="s">
        <v>15</v>
      </c>
      <c r="D14" s="2"/>
      <c r="E14" s="2"/>
      <c r="F14" s="2"/>
      <c r="G14" s="9"/>
      <c r="H14" s="10"/>
      <c r="I14" s="9"/>
      <c r="J14" s="10"/>
      <c r="K14" s="9"/>
      <c r="L14" s="10"/>
      <c r="M14" s="11"/>
    </row>
    <row r="15" spans="1:13" ht="19.5" thickBot="1" x14ac:dyDescent="0.35">
      <c r="A15" s="2"/>
      <c r="B15" s="2"/>
      <c r="C15" s="2"/>
      <c r="D15" s="2" t="s">
        <v>16</v>
      </c>
      <c r="E15" s="2"/>
      <c r="F15" s="2"/>
      <c r="G15" s="12">
        <v>562577.5</v>
      </c>
      <c r="H15" s="10"/>
      <c r="I15" s="12">
        <v>478580.72</v>
      </c>
      <c r="J15" s="10"/>
      <c r="K15" s="12">
        <f>ROUND((G15-I15),5)</f>
        <v>83996.78</v>
      </c>
      <c r="L15" s="10"/>
      <c r="M15" s="13">
        <f>ROUND(IF(G15=0, IF(I15=0, 0, SIGN(-I15)), IF(I15=0, SIGN(G15), (G15-I15)/ABS(I15))),5)</f>
        <v>0.17551</v>
      </c>
    </row>
    <row r="16" spans="1:13" x14ac:dyDescent="0.3">
      <c r="A16" s="2"/>
      <c r="B16" s="2"/>
      <c r="C16" s="2" t="s">
        <v>17</v>
      </c>
      <c r="D16" s="2"/>
      <c r="E16" s="2"/>
      <c r="F16" s="2"/>
      <c r="G16" s="9">
        <f>ROUND(SUM(G14:G15),5)</f>
        <v>562577.5</v>
      </c>
      <c r="H16" s="10"/>
      <c r="I16" s="9">
        <f>ROUND(SUM(I14:I15),5)</f>
        <v>478580.72</v>
      </c>
      <c r="J16" s="10"/>
      <c r="K16" s="9">
        <f>ROUND((G16-I16),5)</f>
        <v>83996.78</v>
      </c>
      <c r="L16" s="10"/>
      <c r="M16" s="11">
        <f>ROUND(IF(G16=0, IF(I16=0, 0, SIGN(-I16)), IF(I16=0, SIGN(G16), (G16-I16)/ABS(I16))),5)</f>
        <v>0.17551</v>
      </c>
    </row>
    <row r="17" spans="1:13" x14ac:dyDescent="0.3">
      <c r="A17" s="2"/>
      <c r="B17" s="2"/>
      <c r="C17" s="2" t="s">
        <v>18</v>
      </c>
      <c r="D17" s="2"/>
      <c r="E17" s="2"/>
      <c r="F17" s="2"/>
      <c r="G17" s="9"/>
      <c r="H17" s="10"/>
      <c r="I17" s="9"/>
      <c r="J17" s="10"/>
      <c r="K17" s="9"/>
      <c r="L17" s="10"/>
      <c r="M17" s="11"/>
    </row>
    <row r="18" spans="1:13" x14ac:dyDescent="0.3">
      <c r="A18" s="2"/>
      <c r="B18" s="2"/>
      <c r="C18" s="2"/>
      <c r="D18" s="2" t="s">
        <v>19</v>
      </c>
      <c r="E18" s="2"/>
      <c r="F18" s="2"/>
      <c r="G18" s="9">
        <v>177.26</v>
      </c>
      <c r="H18" s="10"/>
      <c r="I18" s="9">
        <v>177.26</v>
      </c>
      <c r="J18" s="10"/>
      <c r="K18" s="9">
        <f t="shared" ref="K18:K23" si="2">ROUND((G18-I18),5)</f>
        <v>0</v>
      </c>
      <c r="L18" s="10"/>
      <c r="M18" s="11">
        <f t="shared" ref="M18:M23" si="3">ROUND(IF(G18=0, IF(I18=0, 0, SIGN(-I18)), IF(I18=0, SIGN(G18), (G18-I18)/ABS(I18))),5)</f>
        <v>0</v>
      </c>
    </row>
    <row r="19" spans="1:13" x14ac:dyDescent="0.3">
      <c r="A19" s="2"/>
      <c r="B19" s="2"/>
      <c r="C19" s="2"/>
      <c r="D19" s="2" t="s">
        <v>20</v>
      </c>
      <c r="E19" s="2"/>
      <c r="F19" s="2"/>
      <c r="G19" s="9">
        <v>67.739999999999995</v>
      </c>
      <c r="H19" s="10"/>
      <c r="I19" s="9">
        <v>0</v>
      </c>
      <c r="J19" s="10"/>
      <c r="K19" s="9">
        <f t="shared" si="2"/>
        <v>67.739999999999995</v>
      </c>
      <c r="L19" s="10"/>
      <c r="M19" s="11">
        <f t="shared" si="3"/>
        <v>1</v>
      </c>
    </row>
    <row r="20" spans="1:13" x14ac:dyDescent="0.3">
      <c r="A20" s="2"/>
      <c r="B20" s="2"/>
      <c r="C20" s="2"/>
      <c r="D20" s="2" t="s">
        <v>21</v>
      </c>
      <c r="E20" s="2"/>
      <c r="F20" s="2"/>
      <c r="G20" s="9">
        <v>37700.47</v>
      </c>
      <c r="H20" s="10"/>
      <c r="I20" s="9">
        <v>39348.19</v>
      </c>
      <c r="J20" s="10"/>
      <c r="K20" s="9">
        <f t="shared" si="2"/>
        <v>-1647.72</v>
      </c>
      <c r="L20" s="10"/>
      <c r="M20" s="11">
        <f t="shared" si="3"/>
        <v>-4.1880000000000001E-2</v>
      </c>
    </row>
    <row r="21" spans="1:13" ht="19.5" thickBot="1" x14ac:dyDescent="0.35">
      <c r="A21" s="2"/>
      <c r="B21" s="2"/>
      <c r="C21" s="2"/>
      <c r="D21" s="2" t="s">
        <v>22</v>
      </c>
      <c r="E21" s="2"/>
      <c r="F21" s="2"/>
      <c r="G21" s="9">
        <v>540</v>
      </c>
      <c r="H21" s="10"/>
      <c r="I21" s="9">
        <v>540</v>
      </c>
      <c r="J21" s="10"/>
      <c r="K21" s="9">
        <f t="shared" si="2"/>
        <v>0</v>
      </c>
      <c r="L21" s="10"/>
      <c r="M21" s="11">
        <f t="shared" si="3"/>
        <v>0</v>
      </c>
    </row>
    <row r="22" spans="1:13" ht="19.5" thickBot="1" x14ac:dyDescent="0.35">
      <c r="A22" s="2"/>
      <c r="B22" s="2"/>
      <c r="C22" s="2" t="s">
        <v>23</v>
      </c>
      <c r="D22" s="2"/>
      <c r="E22" s="2"/>
      <c r="F22" s="2"/>
      <c r="G22" s="14">
        <f>ROUND(SUM(G17:G21),5)</f>
        <v>38485.47</v>
      </c>
      <c r="H22" s="10"/>
      <c r="I22" s="14">
        <f>ROUND(SUM(I17:I21),5)</f>
        <v>40065.449999999997</v>
      </c>
      <c r="J22" s="10"/>
      <c r="K22" s="14">
        <f t="shared" si="2"/>
        <v>-1579.98</v>
      </c>
      <c r="L22" s="10"/>
      <c r="M22" s="15">
        <f t="shared" si="3"/>
        <v>-3.943E-2</v>
      </c>
    </row>
    <row r="23" spans="1:13" x14ac:dyDescent="0.3">
      <c r="A23" s="2"/>
      <c r="B23" s="2" t="s">
        <v>24</v>
      </c>
      <c r="C23" s="2"/>
      <c r="D23" s="2"/>
      <c r="E23" s="2"/>
      <c r="F23" s="2"/>
      <c r="G23" s="9">
        <f>ROUND(G4+G13+G16+G22,5)</f>
        <v>1405380.56</v>
      </c>
      <c r="H23" s="10"/>
      <c r="I23" s="9">
        <f>ROUND(I4+I13+I16+I22,5)</f>
        <v>1177713.25</v>
      </c>
      <c r="J23" s="10"/>
      <c r="K23" s="9">
        <f t="shared" si="2"/>
        <v>227667.31</v>
      </c>
      <c r="L23" s="10"/>
      <c r="M23" s="11">
        <f t="shared" si="3"/>
        <v>0.19331000000000001</v>
      </c>
    </row>
    <row r="24" spans="1:13" x14ac:dyDescent="0.3">
      <c r="A24" s="2"/>
      <c r="B24" s="2" t="s">
        <v>25</v>
      </c>
      <c r="C24" s="2"/>
      <c r="D24" s="2"/>
      <c r="E24" s="2"/>
      <c r="F24" s="2"/>
      <c r="G24" s="9"/>
      <c r="H24" s="10"/>
      <c r="I24" s="9"/>
      <c r="J24" s="10"/>
      <c r="K24" s="9"/>
      <c r="L24" s="10"/>
      <c r="M24" s="11"/>
    </row>
    <row r="25" spans="1:13" x14ac:dyDescent="0.3">
      <c r="A25" s="2"/>
      <c r="B25" s="2"/>
      <c r="C25" s="2" t="s">
        <v>26</v>
      </c>
      <c r="D25" s="2"/>
      <c r="E25" s="2"/>
      <c r="F25" s="2"/>
      <c r="G25" s="9"/>
      <c r="H25" s="10"/>
      <c r="I25" s="9"/>
      <c r="J25" s="10"/>
      <c r="K25" s="9"/>
      <c r="L25" s="10"/>
      <c r="M25" s="11"/>
    </row>
    <row r="26" spans="1:13" x14ac:dyDescent="0.3">
      <c r="A26" s="2"/>
      <c r="B26" s="2"/>
      <c r="C26" s="2"/>
      <c r="D26" s="2" t="s">
        <v>27</v>
      </c>
      <c r="E26" s="2"/>
      <c r="F26" s="2"/>
      <c r="G26" s="9">
        <v>83721.59</v>
      </c>
      <c r="H26" s="10"/>
      <c r="I26" s="9">
        <v>83721.59</v>
      </c>
      <c r="J26" s="10"/>
      <c r="K26" s="9">
        <f t="shared" ref="K26:K49" si="4">ROUND((G26-I26),5)</f>
        <v>0</v>
      </c>
      <c r="L26" s="10"/>
      <c r="M26" s="11">
        <f t="shared" ref="M26:M49" si="5">ROUND(IF(G26=0, IF(I26=0, 0, SIGN(-I26)), IF(I26=0, SIGN(G26), (G26-I26)/ABS(I26))),5)</f>
        <v>0</v>
      </c>
    </row>
    <row r="27" spans="1:13" x14ac:dyDescent="0.3">
      <c r="A27" s="2"/>
      <c r="B27" s="2"/>
      <c r="C27" s="2"/>
      <c r="D27" s="2" t="s">
        <v>28</v>
      </c>
      <c r="E27" s="2"/>
      <c r="F27" s="2"/>
      <c r="G27" s="9">
        <v>34229.01</v>
      </c>
      <c r="H27" s="10"/>
      <c r="I27" s="9">
        <v>34229.01</v>
      </c>
      <c r="J27" s="10"/>
      <c r="K27" s="9">
        <f t="shared" si="4"/>
        <v>0</v>
      </c>
      <c r="L27" s="10"/>
      <c r="M27" s="11">
        <f t="shared" si="5"/>
        <v>0</v>
      </c>
    </row>
    <row r="28" spans="1:13" x14ac:dyDescent="0.3">
      <c r="A28" s="2"/>
      <c r="B28" s="2"/>
      <c r="C28" s="2"/>
      <c r="D28" s="2" t="s">
        <v>29</v>
      </c>
      <c r="E28" s="2"/>
      <c r="F28" s="2"/>
      <c r="G28" s="9">
        <v>18717.32</v>
      </c>
      <c r="H28" s="10"/>
      <c r="I28" s="9">
        <v>18717.32</v>
      </c>
      <c r="J28" s="10"/>
      <c r="K28" s="9">
        <f t="shared" si="4"/>
        <v>0</v>
      </c>
      <c r="L28" s="10"/>
      <c r="M28" s="11">
        <f t="shared" si="5"/>
        <v>0</v>
      </c>
    </row>
    <row r="29" spans="1:13" x14ac:dyDescent="0.3">
      <c r="A29" s="2"/>
      <c r="B29" s="2"/>
      <c r="C29" s="2"/>
      <c r="D29" s="2" t="s">
        <v>30</v>
      </c>
      <c r="E29" s="2"/>
      <c r="F29" s="2"/>
      <c r="G29" s="9">
        <v>10000</v>
      </c>
      <c r="H29" s="10"/>
      <c r="I29" s="9">
        <v>10000</v>
      </c>
      <c r="J29" s="10"/>
      <c r="K29" s="9">
        <f t="shared" si="4"/>
        <v>0</v>
      </c>
      <c r="L29" s="10"/>
      <c r="M29" s="11">
        <f t="shared" si="5"/>
        <v>0</v>
      </c>
    </row>
    <row r="30" spans="1:13" x14ac:dyDescent="0.3">
      <c r="A30" s="2"/>
      <c r="B30" s="2"/>
      <c r="C30" s="2"/>
      <c r="D30" s="2" t="s">
        <v>31</v>
      </c>
      <c r="E30" s="2"/>
      <c r="F30" s="2"/>
      <c r="G30" s="9">
        <v>24760.11</v>
      </c>
      <c r="H30" s="10"/>
      <c r="I30" s="9">
        <v>24760.11</v>
      </c>
      <c r="J30" s="10"/>
      <c r="K30" s="9">
        <f t="shared" si="4"/>
        <v>0</v>
      </c>
      <c r="L30" s="10"/>
      <c r="M30" s="11">
        <f t="shared" si="5"/>
        <v>0</v>
      </c>
    </row>
    <row r="31" spans="1:13" x14ac:dyDescent="0.3">
      <c r="A31" s="2"/>
      <c r="B31" s="2"/>
      <c r="C31" s="2"/>
      <c r="D31" s="2" t="s">
        <v>32</v>
      </c>
      <c r="E31" s="2"/>
      <c r="F31" s="2"/>
      <c r="G31" s="9">
        <v>80263.070000000007</v>
      </c>
      <c r="H31" s="10"/>
      <c r="I31" s="9">
        <v>80263.070000000007</v>
      </c>
      <c r="J31" s="10"/>
      <c r="K31" s="9">
        <f t="shared" si="4"/>
        <v>0</v>
      </c>
      <c r="L31" s="10"/>
      <c r="M31" s="11">
        <f t="shared" si="5"/>
        <v>0</v>
      </c>
    </row>
    <row r="32" spans="1:13" x14ac:dyDescent="0.3">
      <c r="A32" s="2"/>
      <c r="B32" s="2"/>
      <c r="C32" s="2"/>
      <c r="D32" s="2" t="s">
        <v>33</v>
      </c>
      <c r="E32" s="2"/>
      <c r="F32" s="2"/>
      <c r="G32" s="9">
        <v>356682.44</v>
      </c>
      <c r="H32" s="10"/>
      <c r="I32" s="9">
        <v>356682.44</v>
      </c>
      <c r="J32" s="10"/>
      <c r="K32" s="9">
        <f t="shared" si="4"/>
        <v>0</v>
      </c>
      <c r="L32" s="10"/>
      <c r="M32" s="11">
        <f t="shared" si="5"/>
        <v>0</v>
      </c>
    </row>
    <row r="33" spans="1:13" x14ac:dyDescent="0.3">
      <c r="A33" s="2"/>
      <c r="B33" s="2"/>
      <c r="C33" s="2"/>
      <c r="D33" s="2" t="s">
        <v>34</v>
      </c>
      <c r="E33" s="2"/>
      <c r="F33" s="2"/>
      <c r="G33" s="9">
        <v>10213.64</v>
      </c>
      <c r="H33" s="10"/>
      <c r="I33" s="9">
        <v>10213.64</v>
      </c>
      <c r="J33" s="10"/>
      <c r="K33" s="9">
        <f t="shared" si="4"/>
        <v>0</v>
      </c>
      <c r="L33" s="10"/>
      <c r="M33" s="11">
        <f t="shared" si="5"/>
        <v>0</v>
      </c>
    </row>
    <row r="34" spans="1:13" x14ac:dyDescent="0.3">
      <c r="A34" s="2"/>
      <c r="B34" s="2"/>
      <c r="C34" s="2"/>
      <c r="D34" s="2" t="s">
        <v>35</v>
      </c>
      <c r="E34" s="2"/>
      <c r="F34" s="2"/>
      <c r="G34" s="9">
        <v>26000</v>
      </c>
      <c r="H34" s="10"/>
      <c r="I34" s="9">
        <v>26000</v>
      </c>
      <c r="J34" s="10"/>
      <c r="K34" s="9">
        <f t="shared" si="4"/>
        <v>0</v>
      </c>
      <c r="L34" s="10"/>
      <c r="M34" s="11">
        <f t="shared" si="5"/>
        <v>0</v>
      </c>
    </row>
    <row r="35" spans="1:13" x14ac:dyDescent="0.3">
      <c r="A35" s="2"/>
      <c r="B35" s="2"/>
      <c r="C35" s="2"/>
      <c r="D35" s="2" t="s">
        <v>36</v>
      </c>
      <c r="E35" s="2"/>
      <c r="F35" s="2"/>
      <c r="G35" s="9">
        <v>39648.050000000003</v>
      </c>
      <c r="H35" s="10"/>
      <c r="I35" s="9">
        <v>39648.050000000003</v>
      </c>
      <c r="J35" s="10"/>
      <c r="K35" s="9">
        <f t="shared" si="4"/>
        <v>0</v>
      </c>
      <c r="L35" s="10"/>
      <c r="M35" s="11">
        <f t="shared" si="5"/>
        <v>0</v>
      </c>
    </row>
    <row r="36" spans="1:13" x14ac:dyDescent="0.3">
      <c r="A36" s="2"/>
      <c r="B36" s="2"/>
      <c r="C36" s="2"/>
      <c r="D36" s="2" t="s">
        <v>37</v>
      </c>
      <c r="E36" s="2"/>
      <c r="F36" s="2"/>
      <c r="G36" s="9">
        <v>13682.55</v>
      </c>
      <c r="H36" s="10"/>
      <c r="I36" s="9">
        <v>13682.55</v>
      </c>
      <c r="J36" s="10"/>
      <c r="K36" s="9">
        <f t="shared" si="4"/>
        <v>0</v>
      </c>
      <c r="L36" s="10"/>
      <c r="M36" s="11">
        <f t="shared" si="5"/>
        <v>0</v>
      </c>
    </row>
    <row r="37" spans="1:13" x14ac:dyDescent="0.3">
      <c r="A37" s="2"/>
      <c r="B37" s="2"/>
      <c r="C37" s="2"/>
      <c r="D37" s="2" t="s">
        <v>38</v>
      </c>
      <c r="E37" s="2"/>
      <c r="F37" s="2"/>
      <c r="G37" s="9">
        <v>2887.12</v>
      </c>
      <c r="H37" s="10"/>
      <c r="I37" s="9">
        <v>2887.12</v>
      </c>
      <c r="J37" s="10"/>
      <c r="K37" s="9">
        <f t="shared" si="4"/>
        <v>0</v>
      </c>
      <c r="L37" s="10"/>
      <c r="M37" s="11">
        <f t="shared" si="5"/>
        <v>0</v>
      </c>
    </row>
    <row r="38" spans="1:13" x14ac:dyDescent="0.3">
      <c r="A38" s="2"/>
      <c r="B38" s="2"/>
      <c r="C38" s="2"/>
      <c r="D38" s="2" t="s">
        <v>39</v>
      </c>
      <c r="E38" s="2"/>
      <c r="F38" s="2"/>
      <c r="G38" s="9">
        <v>5945.33</v>
      </c>
      <c r="H38" s="10"/>
      <c r="I38" s="9">
        <v>5945.33</v>
      </c>
      <c r="J38" s="10"/>
      <c r="K38" s="9">
        <f t="shared" si="4"/>
        <v>0</v>
      </c>
      <c r="L38" s="10"/>
      <c r="M38" s="11">
        <f t="shared" si="5"/>
        <v>0</v>
      </c>
    </row>
    <row r="39" spans="1:13" x14ac:dyDescent="0.3">
      <c r="A39" s="2"/>
      <c r="B39" s="2"/>
      <c r="C39" s="2"/>
      <c r="D39" s="2" t="s">
        <v>40</v>
      </c>
      <c r="E39" s="2"/>
      <c r="F39" s="2"/>
      <c r="G39" s="9">
        <v>1419.97</v>
      </c>
      <c r="H39" s="10"/>
      <c r="I39" s="9">
        <v>1419.97</v>
      </c>
      <c r="J39" s="10"/>
      <c r="K39" s="9">
        <f t="shared" si="4"/>
        <v>0</v>
      </c>
      <c r="L39" s="10"/>
      <c r="M39" s="11">
        <f t="shared" si="5"/>
        <v>0</v>
      </c>
    </row>
    <row r="40" spans="1:13" x14ac:dyDescent="0.3">
      <c r="A40" s="2"/>
      <c r="B40" s="2"/>
      <c r="C40" s="2"/>
      <c r="D40" s="2" t="s">
        <v>41</v>
      </c>
      <c r="E40" s="2"/>
      <c r="F40" s="2"/>
      <c r="G40" s="9">
        <v>10887.56</v>
      </c>
      <c r="H40" s="10"/>
      <c r="I40" s="9">
        <v>10887.56</v>
      </c>
      <c r="J40" s="10"/>
      <c r="K40" s="9">
        <f t="shared" si="4"/>
        <v>0</v>
      </c>
      <c r="L40" s="10"/>
      <c r="M40" s="11">
        <f t="shared" si="5"/>
        <v>0</v>
      </c>
    </row>
    <row r="41" spans="1:13" x14ac:dyDescent="0.3">
      <c r="A41" s="2"/>
      <c r="B41" s="2"/>
      <c r="C41" s="2"/>
      <c r="D41" s="2" t="s">
        <v>42</v>
      </c>
      <c r="E41" s="2"/>
      <c r="F41" s="2"/>
      <c r="G41" s="9">
        <v>4953.6400000000003</v>
      </c>
      <c r="H41" s="10"/>
      <c r="I41" s="9">
        <v>4953.6400000000003</v>
      </c>
      <c r="J41" s="10"/>
      <c r="K41" s="9">
        <f t="shared" si="4"/>
        <v>0</v>
      </c>
      <c r="L41" s="10"/>
      <c r="M41" s="11">
        <f t="shared" si="5"/>
        <v>0</v>
      </c>
    </row>
    <row r="42" spans="1:13" x14ac:dyDescent="0.3">
      <c r="A42" s="2"/>
      <c r="B42" s="2"/>
      <c r="C42" s="2"/>
      <c r="D42" s="2" t="s">
        <v>43</v>
      </c>
      <c r="E42" s="2"/>
      <c r="F42" s="2"/>
      <c r="G42" s="9">
        <v>7998.82</v>
      </c>
      <c r="H42" s="10"/>
      <c r="I42" s="9">
        <v>7998.82</v>
      </c>
      <c r="J42" s="10"/>
      <c r="K42" s="9">
        <f t="shared" si="4"/>
        <v>0</v>
      </c>
      <c r="L42" s="10"/>
      <c r="M42" s="11">
        <f t="shared" si="5"/>
        <v>0</v>
      </c>
    </row>
    <row r="43" spans="1:13" x14ac:dyDescent="0.3">
      <c r="A43" s="2"/>
      <c r="B43" s="2"/>
      <c r="C43" s="2"/>
      <c r="D43" s="2" t="s">
        <v>44</v>
      </c>
      <c r="E43" s="2"/>
      <c r="F43" s="2"/>
      <c r="G43" s="9">
        <v>750</v>
      </c>
      <c r="H43" s="10"/>
      <c r="I43" s="9">
        <v>750</v>
      </c>
      <c r="J43" s="10"/>
      <c r="K43" s="9">
        <f t="shared" si="4"/>
        <v>0</v>
      </c>
      <c r="L43" s="10"/>
      <c r="M43" s="11">
        <f t="shared" si="5"/>
        <v>0</v>
      </c>
    </row>
    <row r="44" spans="1:13" x14ac:dyDescent="0.3">
      <c r="A44" s="2"/>
      <c r="B44" s="2"/>
      <c r="C44" s="2"/>
      <c r="D44" s="2" t="s">
        <v>45</v>
      </c>
      <c r="E44" s="2"/>
      <c r="F44" s="2"/>
      <c r="G44" s="9">
        <v>1427.05</v>
      </c>
      <c r="H44" s="10"/>
      <c r="I44" s="9">
        <v>1427.05</v>
      </c>
      <c r="J44" s="10"/>
      <c r="K44" s="9">
        <f t="shared" si="4"/>
        <v>0</v>
      </c>
      <c r="L44" s="10"/>
      <c r="M44" s="11">
        <f t="shared" si="5"/>
        <v>0</v>
      </c>
    </row>
    <row r="45" spans="1:13" x14ac:dyDescent="0.3">
      <c r="A45" s="2"/>
      <c r="B45" s="2"/>
      <c r="C45" s="2"/>
      <c r="D45" s="2" t="s">
        <v>46</v>
      </c>
      <c r="E45" s="2"/>
      <c r="F45" s="2"/>
      <c r="G45" s="9">
        <v>21732</v>
      </c>
      <c r="H45" s="10"/>
      <c r="I45" s="9">
        <v>21732</v>
      </c>
      <c r="J45" s="10"/>
      <c r="K45" s="9">
        <f t="shared" si="4"/>
        <v>0</v>
      </c>
      <c r="L45" s="10"/>
      <c r="M45" s="11">
        <f t="shared" si="5"/>
        <v>0</v>
      </c>
    </row>
    <row r="46" spans="1:13" x14ac:dyDescent="0.3">
      <c r="A46" s="2"/>
      <c r="B46" s="2"/>
      <c r="C46" s="2"/>
      <c r="D46" s="2" t="s">
        <v>47</v>
      </c>
      <c r="E46" s="2"/>
      <c r="F46" s="2"/>
      <c r="G46" s="9">
        <v>28749.97</v>
      </c>
      <c r="H46" s="10"/>
      <c r="I46" s="9">
        <v>28749.97</v>
      </c>
      <c r="J46" s="10"/>
      <c r="K46" s="9">
        <f t="shared" si="4"/>
        <v>0</v>
      </c>
      <c r="L46" s="10"/>
      <c r="M46" s="11">
        <f t="shared" si="5"/>
        <v>0</v>
      </c>
    </row>
    <row r="47" spans="1:13" x14ac:dyDescent="0.3">
      <c r="A47" s="2"/>
      <c r="B47" s="2"/>
      <c r="C47" s="2"/>
      <c r="D47" s="2" t="s">
        <v>48</v>
      </c>
      <c r="E47" s="2"/>
      <c r="F47" s="2"/>
      <c r="G47" s="9">
        <v>28459</v>
      </c>
      <c r="H47" s="10"/>
      <c r="I47" s="9">
        <v>28459</v>
      </c>
      <c r="J47" s="10"/>
      <c r="K47" s="9">
        <f t="shared" si="4"/>
        <v>0</v>
      </c>
      <c r="L47" s="10"/>
      <c r="M47" s="11">
        <f t="shared" si="5"/>
        <v>0</v>
      </c>
    </row>
    <row r="48" spans="1:13" ht="19.5" thickBot="1" x14ac:dyDescent="0.35">
      <c r="A48" s="2"/>
      <c r="B48" s="2"/>
      <c r="C48" s="2"/>
      <c r="D48" s="2" t="s">
        <v>49</v>
      </c>
      <c r="E48" s="2"/>
      <c r="F48" s="2"/>
      <c r="G48" s="12">
        <v>12087.58</v>
      </c>
      <c r="H48" s="10"/>
      <c r="I48" s="12">
        <v>12087.58</v>
      </c>
      <c r="J48" s="10"/>
      <c r="K48" s="12">
        <f t="shared" si="4"/>
        <v>0</v>
      </c>
      <c r="L48" s="10"/>
      <c r="M48" s="13">
        <f t="shared" si="5"/>
        <v>0</v>
      </c>
    </row>
    <row r="49" spans="1:13" x14ac:dyDescent="0.3">
      <c r="A49" s="2"/>
      <c r="B49" s="2"/>
      <c r="C49" s="2" t="s">
        <v>50</v>
      </c>
      <c r="D49" s="2"/>
      <c r="E49" s="2"/>
      <c r="F49" s="2"/>
      <c r="G49" s="9">
        <f>ROUND(SUM(G25:G48),5)</f>
        <v>825215.82</v>
      </c>
      <c r="H49" s="10"/>
      <c r="I49" s="9">
        <f>ROUND(SUM(I25:I48),5)</f>
        <v>825215.82</v>
      </c>
      <c r="J49" s="10"/>
      <c r="K49" s="9">
        <f t="shared" si="4"/>
        <v>0</v>
      </c>
      <c r="L49" s="10"/>
      <c r="M49" s="11">
        <f t="shared" si="5"/>
        <v>0</v>
      </c>
    </row>
    <row r="50" spans="1:13" x14ac:dyDescent="0.3">
      <c r="A50" s="2"/>
      <c r="B50" s="2"/>
      <c r="C50" s="2" t="s">
        <v>51</v>
      </c>
      <c r="D50" s="2"/>
      <c r="E50" s="2"/>
      <c r="F50" s="2"/>
      <c r="G50" s="9"/>
      <c r="H50" s="10"/>
      <c r="I50" s="9"/>
      <c r="J50" s="10"/>
      <c r="K50" s="9"/>
      <c r="L50" s="10"/>
      <c r="M50" s="11"/>
    </row>
    <row r="51" spans="1:13" x14ac:dyDescent="0.3">
      <c r="A51" s="2"/>
      <c r="B51" s="2"/>
      <c r="C51" s="2"/>
      <c r="D51" s="2" t="s">
        <v>52</v>
      </c>
      <c r="E51" s="2"/>
      <c r="F51" s="2"/>
      <c r="G51" s="9">
        <v>-1215.69</v>
      </c>
      <c r="H51" s="10"/>
      <c r="I51" s="9">
        <v>-1215.69</v>
      </c>
      <c r="J51" s="10"/>
      <c r="K51" s="9">
        <f t="shared" ref="K51:K59" si="6">ROUND((G51-I51),5)</f>
        <v>0</v>
      </c>
      <c r="L51" s="10"/>
      <c r="M51" s="11">
        <f t="shared" ref="M51:M59" si="7">ROUND(IF(G51=0, IF(I51=0, 0, SIGN(-I51)), IF(I51=0, SIGN(G51), (G51-I51)/ABS(I51))),5)</f>
        <v>0</v>
      </c>
    </row>
    <row r="52" spans="1:13" x14ac:dyDescent="0.3">
      <c r="A52" s="2"/>
      <c r="B52" s="2"/>
      <c r="C52" s="2"/>
      <c r="D52" s="2" t="s">
        <v>53</v>
      </c>
      <c r="E52" s="2"/>
      <c r="F52" s="2"/>
      <c r="G52" s="9">
        <v>-4847.2</v>
      </c>
      <c r="H52" s="10"/>
      <c r="I52" s="9">
        <v>-4847.2</v>
      </c>
      <c r="J52" s="10"/>
      <c r="K52" s="9">
        <f t="shared" si="6"/>
        <v>0</v>
      </c>
      <c r="L52" s="10"/>
      <c r="M52" s="11">
        <f t="shared" si="7"/>
        <v>0</v>
      </c>
    </row>
    <row r="53" spans="1:13" x14ac:dyDescent="0.3">
      <c r="A53" s="2"/>
      <c r="B53" s="2"/>
      <c r="C53" s="2"/>
      <c r="D53" s="2" t="s">
        <v>54</v>
      </c>
      <c r="E53" s="2"/>
      <c r="F53" s="2"/>
      <c r="G53" s="9">
        <v>-145177.49</v>
      </c>
      <c r="H53" s="10"/>
      <c r="I53" s="9">
        <v>-143030.81</v>
      </c>
      <c r="J53" s="10"/>
      <c r="K53" s="9">
        <f t="shared" si="6"/>
        <v>-2146.6799999999998</v>
      </c>
      <c r="L53" s="10"/>
      <c r="M53" s="11">
        <f t="shared" si="7"/>
        <v>-1.5010000000000001E-2</v>
      </c>
    </row>
    <row r="54" spans="1:13" x14ac:dyDescent="0.3">
      <c r="A54" s="2"/>
      <c r="B54" s="2"/>
      <c r="C54" s="2"/>
      <c r="D54" s="2" t="s">
        <v>55</v>
      </c>
      <c r="E54" s="2"/>
      <c r="F54" s="2"/>
      <c r="G54" s="9">
        <v>46670.83</v>
      </c>
      <c r="H54" s="10"/>
      <c r="I54" s="9">
        <v>53823.43</v>
      </c>
      <c r="J54" s="10"/>
      <c r="K54" s="9">
        <f t="shared" si="6"/>
        <v>-7152.6</v>
      </c>
      <c r="L54" s="10"/>
      <c r="M54" s="11">
        <f t="shared" si="7"/>
        <v>-0.13289000000000001</v>
      </c>
    </row>
    <row r="55" spans="1:13" x14ac:dyDescent="0.3">
      <c r="A55" s="2"/>
      <c r="B55" s="2"/>
      <c r="C55" s="2"/>
      <c r="D55" s="2" t="s">
        <v>56</v>
      </c>
      <c r="E55" s="2"/>
      <c r="F55" s="2"/>
      <c r="G55" s="9">
        <v>-64699.71</v>
      </c>
      <c r="H55" s="10"/>
      <c r="I55" s="9">
        <v>-54304.59</v>
      </c>
      <c r="J55" s="10"/>
      <c r="K55" s="9">
        <f t="shared" si="6"/>
        <v>-10395.120000000001</v>
      </c>
      <c r="L55" s="10"/>
      <c r="M55" s="11">
        <f t="shared" si="7"/>
        <v>-0.19142000000000001</v>
      </c>
    </row>
    <row r="56" spans="1:13" x14ac:dyDescent="0.3">
      <c r="A56" s="2"/>
      <c r="B56" s="2"/>
      <c r="C56" s="2"/>
      <c r="D56" s="2" t="s">
        <v>57</v>
      </c>
      <c r="E56" s="2"/>
      <c r="F56" s="2"/>
      <c r="G56" s="9">
        <v>-40234.74</v>
      </c>
      <c r="H56" s="10"/>
      <c r="I56" s="9">
        <v>-35477.22</v>
      </c>
      <c r="J56" s="10"/>
      <c r="K56" s="9">
        <f t="shared" si="6"/>
        <v>-4757.5200000000004</v>
      </c>
      <c r="L56" s="10"/>
      <c r="M56" s="11">
        <f t="shared" si="7"/>
        <v>-0.1341</v>
      </c>
    </row>
    <row r="57" spans="1:13" ht="19.5" thickBot="1" x14ac:dyDescent="0.35">
      <c r="A57" s="2"/>
      <c r="B57" s="2"/>
      <c r="C57" s="2"/>
      <c r="D57" s="2" t="s">
        <v>58</v>
      </c>
      <c r="E57" s="2"/>
      <c r="F57" s="2"/>
      <c r="G57" s="9">
        <v>-29530.31</v>
      </c>
      <c r="H57" s="10"/>
      <c r="I57" s="9">
        <v>-29530.31</v>
      </c>
      <c r="J57" s="10"/>
      <c r="K57" s="9">
        <f t="shared" si="6"/>
        <v>0</v>
      </c>
      <c r="L57" s="10"/>
      <c r="M57" s="11">
        <f t="shared" si="7"/>
        <v>0</v>
      </c>
    </row>
    <row r="58" spans="1:13" ht="19.5" thickBot="1" x14ac:dyDescent="0.35">
      <c r="A58" s="2"/>
      <c r="B58" s="2"/>
      <c r="C58" s="2" t="s">
        <v>59</v>
      </c>
      <c r="D58" s="2"/>
      <c r="E58" s="2"/>
      <c r="F58" s="2"/>
      <c r="G58" s="14">
        <f>ROUND(SUM(G50:G57),5)</f>
        <v>-239034.31</v>
      </c>
      <c r="H58" s="10"/>
      <c r="I58" s="14">
        <f>ROUND(SUM(I50:I57),5)</f>
        <v>-214582.39</v>
      </c>
      <c r="J58" s="10"/>
      <c r="K58" s="14">
        <f t="shared" si="6"/>
        <v>-24451.919999999998</v>
      </c>
      <c r="L58" s="10"/>
      <c r="M58" s="15">
        <f t="shared" si="7"/>
        <v>-0.11395</v>
      </c>
    </row>
    <row r="59" spans="1:13" x14ac:dyDescent="0.3">
      <c r="A59" s="2"/>
      <c r="B59" s="2" t="s">
        <v>60</v>
      </c>
      <c r="C59" s="2"/>
      <c r="D59" s="2"/>
      <c r="E59" s="2"/>
      <c r="F59" s="2"/>
      <c r="G59" s="9">
        <f>ROUND(G24+G49+G58,5)</f>
        <v>586181.51</v>
      </c>
      <c r="H59" s="10"/>
      <c r="I59" s="9">
        <f>ROUND(I24+I49+I58,5)</f>
        <v>610633.43000000005</v>
      </c>
      <c r="J59" s="10"/>
      <c r="K59" s="9">
        <f t="shared" si="6"/>
        <v>-24451.919999999998</v>
      </c>
      <c r="L59" s="10"/>
      <c r="M59" s="11">
        <f t="shared" si="7"/>
        <v>-4.0039999999999999E-2</v>
      </c>
    </row>
    <row r="60" spans="1:13" x14ac:dyDescent="0.3">
      <c r="A60" s="2"/>
      <c r="B60" s="2" t="s">
        <v>61</v>
      </c>
      <c r="C60" s="2"/>
      <c r="D60" s="2"/>
      <c r="E60" s="2"/>
      <c r="F60" s="2"/>
      <c r="G60" s="9"/>
      <c r="H60" s="10"/>
      <c r="I60" s="9"/>
      <c r="J60" s="10"/>
      <c r="K60" s="9"/>
      <c r="L60" s="10"/>
      <c r="M60" s="11"/>
    </row>
    <row r="61" spans="1:13" ht="19.5" thickBot="1" x14ac:dyDescent="0.35">
      <c r="A61" s="2"/>
      <c r="B61" s="2"/>
      <c r="C61" s="2" t="s">
        <v>62</v>
      </c>
      <c r="D61" s="2"/>
      <c r="E61" s="2"/>
      <c r="F61" s="2"/>
      <c r="G61" s="9">
        <v>596725.04</v>
      </c>
      <c r="H61" s="10"/>
      <c r="I61" s="9">
        <v>694703.83</v>
      </c>
      <c r="J61" s="10"/>
      <c r="K61" s="9">
        <f>ROUND((G61-I61),5)</f>
        <v>-97978.79</v>
      </c>
      <c r="L61" s="10"/>
      <c r="M61" s="11">
        <f>ROUND(IF(G61=0, IF(I61=0, 0, SIGN(-I61)), IF(I61=0, SIGN(G61), (G61-I61)/ABS(I61))),5)</f>
        <v>-0.14104</v>
      </c>
    </row>
    <row r="62" spans="1:13" ht="19.5" thickBot="1" x14ac:dyDescent="0.35">
      <c r="A62" s="2"/>
      <c r="B62" s="2" t="s">
        <v>63</v>
      </c>
      <c r="C62" s="2"/>
      <c r="D62" s="2"/>
      <c r="E62" s="2"/>
      <c r="F62" s="2"/>
      <c r="G62" s="16">
        <f>ROUND(SUM(G60:G61),5)</f>
        <v>596725.04</v>
      </c>
      <c r="H62" s="10"/>
      <c r="I62" s="16">
        <f>ROUND(SUM(I60:I61),5)</f>
        <v>694703.83</v>
      </c>
      <c r="J62" s="10"/>
      <c r="K62" s="16">
        <f>ROUND((G62-I62),5)</f>
        <v>-97978.79</v>
      </c>
      <c r="L62" s="10"/>
      <c r="M62" s="17">
        <f>ROUND(IF(G62=0, IF(I62=0, 0, SIGN(-I62)), IF(I62=0, SIGN(G62), (G62-I62)/ABS(I62))),5)</f>
        <v>-0.14104</v>
      </c>
    </row>
    <row r="63" spans="1:13" s="20" customFormat="1" ht="19.5" thickBot="1" x14ac:dyDescent="0.35">
      <c r="A63" s="2" t="s">
        <v>64</v>
      </c>
      <c r="B63" s="2"/>
      <c r="C63" s="2"/>
      <c r="D63" s="2"/>
      <c r="E63" s="2"/>
      <c r="F63" s="2"/>
      <c r="G63" s="18">
        <f>ROUND(G3+G23+G59+G62,5)</f>
        <v>2588287.11</v>
      </c>
      <c r="H63" s="2"/>
      <c r="I63" s="18">
        <f>ROUND(I3+I23+I59+I62,5)</f>
        <v>2483050.5099999998</v>
      </c>
      <c r="J63" s="2"/>
      <c r="K63" s="18">
        <f>ROUND((G63-I63),5)</f>
        <v>105236.6</v>
      </c>
      <c r="L63" s="2"/>
      <c r="M63" s="19">
        <f>ROUND(IF(G63=0, IF(I63=0, 0, SIGN(-I63)), IF(I63=0, SIGN(G63), (G63-I63)/ABS(I63))),5)</f>
        <v>4.2380000000000001E-2</v>
      </c>
    </row>
    <row r="64" spans="1:13" ht="19.5" thickTop="1" x14ac:dyDescent="0.3">
      <c r="A64" s="2" t="s">
        <v>65</v>
      </c>
      <c r="B64" s="2"/>
      <c r="C64" s="2"/>
      <c r="D64" s="2"/>
      <c r="E64" s="2"/>
      <c r="F64" s="2"/>
      <c r="G64" s="9"/>
      <c r="H64" s="10"/>
      <c r="I64" s="9"/>
      <c r="J64" s="10"/>
      <c r="K64" s="9"/>
      <c r="L64" s="10"/>
      <c r="M64" s="11"/>
    </row>
    <row r="65" spans="1:13" x14ac:dyDescent="0.3">
      <c r="A65" s="2"/>
      <c r="B65" s="2" t="s">
        <v>66</v>
      </c>
      <c r="C65" s="2"/>
      <c r="D65" s="2"/>
      <c r="E65" s="2"/>
      <c r="F65" s="2"/>
      <c r="G65" s="9"/>
      <c r="H65" s="10"/>
      <c r="I65" s="9"/>
      <c r="J65" s="10"/>
      <c r="K65" s="9"/>
      <c r="L65" s="10"/>
      <c r="M65" s="11"/>
    </row>
    <row r="66" spans="1:13" x14ac:dyDescent="0.3">
      <c r="A66" s="2"/>
      <c r="B66" s="2"/>
      <c r="C66" s="2" t="s">
        <v>67</v>
      </c>
      <c r="D66" s="2"/>
      <c r="E66" s="2"/>
      <c r="F66" s="2"/>
      <c r="G66" s="9"/>
      <c r="H66" s="10"/>
      <c r="I66" s="9"/>
      <c r="J66" s="10"/>
      <c r="K66" s="9"/>
      <c r="L66" s="10"/>
      <c r="M66" s="11"/>
    </row>
    <row r="67" spans="1:13" x14ac:dyDescent="0.3">
      <c r="A67" s="2"/>
      <c r="B67" s="2"/>
      <c r="C67" s="2"/>
      <c r="D67" s="2" t="s">
        <v>68</v>
      </c>
      <c r="E67" s="2"/>
      <c r="F67" s="2"/>
      <c r="G67" s="9"/>
      <c r="H67" s="10"/>
      <c r="I67" s="9"/>
      <c r="J67" s="10"/>
      <c r="K67" s="9"/>
      <c r="L67" s="10"/>
      <c r="M67" s="11"/>
    </row>
    <row r="68" spans="1:13" ht="19.5" thickBot="1" x14ac:dyDescent="0.35">
      <c r="A68" s="2"/>
      <c r="B68" s="2"/>
      <c r="C68" s="2"/>
      <c r="D68" s="2"/>
      <c r="E68" s="2" t="s">
        <v>69</v>
      </c>
      <c r="F68" s="2"/>
      <c r="G68" s="12">
        <v>24916.73</v>
      </c>
      <c r="H68" s="10"/>
      <c r="I68" s="12">
        <v>38221.93</v>
      </c>
      <c r="J68" s="10"/>
      <c r="K68" s="12">
        <f>ROUND((G68-I68),5)</f>
        <v>-13305.2</v>
      </c>
      <c r="L68" s="10"/>
      <c r="M68" s="13">
        <f>ROUND(IF(G68=0, IF(I68=0, 0, SIGN(-I68)), IF(I68=0, SIGN(G68), (G68-I68)/ABS(I68))),5)</f>
        <v>-0.34810000000000002</v>
      </c>
    </row>
    <row r="69" spans="1:13" x14ac:dyDescent="0.3">
      <c r="A69" s="2"/>
      <c r="B69" s="2"/>
      <c r="C69" s="2"/>
      <c r="D69" s="2" t="s">
        <v>70</v>
      </c>
      <c r="E69" s="2"/>
      <c r="F69" s="2"/>
      <c r="G69" s="9">
        <f>ROUND(SUM(G67:G68),5)</f>
        <v>24916.73</v>
      </c>
      <c r="H69" s="10"/>
      <c r="I69" s="9">
        <f>ROUND(SUM(I67:I68),5)</f>
        <v>38221.93</v>
      </c>
      <c r="J69" s="10"/>
      <c r="K69" s="9">
        <f>ROUND((G69-I69),5)</f>
        <v>-13305.2</v>
      </c>
      <c r="L69" s="10"/>
      <c r="M69" s="11">
        <f>ROUND(IF(G69=0, IF(I69=0, 0, SIGN(-I69)), IF(I69=0, SIGN(G69), (G69-I69)/ABS(I69))),5)</f>
        <v>-0.34810000000000002</v>
      </c>
    </row>
    <row r="70" spans="1:13" x14ac:dyDescent="0.3">
      <c r="A70" s="2"/>
      <c r="B70" s="2"/>
      <c r="C70" s="2"/>
      <c r="D70" s="2" t="s">
        <v>71</v>
      </c>
      <c r="E70" s="2"/>
      <c r="F70" s="2"/>
      <c r="G70" s="9"/>
      <c r="H70" s="10"/>
      <c r="I70" s="9"/>
      <c r="J70" s="10"/>
      <c r="K70" s="9"/>
      <c r="L70" s="10"/>
      <c r="M70" s="11"/>
    </row>
    <row r="71" spans="1:13" x14ac:dyDescent="0.3">
      <c r="A71" s="2"/>
      <c r="B71" s="2"/>
      <c r="C71" s="2"/>
      <c r="D71" s="2"/>
      <c r="E71" s="2" t="s">
        <v>72</v>
      </c>
      <c r="F71" s="2"/>
      <c r="G71" s="9"/>
      <c r="H71" s="10"/>
      <c r="I71" s="9"/>
      <c r="J71" s="10"/>
      <c r="K71" s="9"/>
      <c r="L71" s="10"/>
      <c r="M71" s="11"/>
    </row>
    <row r="72" spans="1:13" x14ac:dyDescent="0.3">
      <c r="A72" s="2"/>
      <c r="B72" s="2"/>
      <c r="C72" s="2"/>
      <c r="D72" s="2"/>
      <c r="E72" s="2"/>
      <c r="F72" s="2" t="s">
        <v>73</v>
      </c>
      <c r="G72" s="9">
        <v>4457</v>
      </c>
      <c r="H72" s="10"/>
      <c r="I72" s="9">
        <v>0</v>
      </c>
      <c r="J72" s="10"/>
      <c r="K72" s="9">
        <f t="shared" ref="K72:K93" si="8">ROUND((G72-I72),5)</f>
        <v>4457</v>
      </c>
      <c r="L72" s="10"/>
      <c r="M72" s="11">
        <f t="shared" ref="M72:M93" si="9">ROUND(IF(G72=0, IF(I72=0, 0, SIGN(-I72)), IF(I72=0, SIGN(G72), (G72-I72)/ABS(I72))),5)</f>
        <v>1</v>
      </c>
    </row>
    <row r="73" spans="1:13" x14ac:dyDescent="0.3">
      <c r="A73" s="2"/>
      <c r="B73" s="2"/>
      <c r="C73" s="2"/>
      <c r="D73" s="2"/>
      <c r="E73" s="2"/>
      <c r="F73" s="2" t="s">
        <v>74</v>
      </c>
      <c r="G73" s="9">
        <v>7217.94</v>
      </c>
      <c r="H73" s="10"/>
      <c r="I73" s="9">
        <v>0</v>
      </c>
      <c r="J73" s="10"/>
      <c r="K73" s="9">
        <f t="shared" si="8"/>
        <v>7217.94</v>
      </c>
      <c r="L73" s="10"/>
      <c r="M73" s="11">
        <f t="shared" si="9"/>
        <v>1</v>
      </c>
    </row>
    <row r="74" spans="1:13" x14ac:dyDescent="0.3">
      <c r="A74" s="2"/>
      <c r="B74" s="2"/>
      <c r="C74" s="2"/>
      <c r="D74" s="2"/>
      <c r="E74" s="2"/>
      <c r="F74" s="2" t="s">
        <v>75</v>
      </c>
      <c r="G74" s="9">
        <v>1687.98</v>
      </c>
      <c r="H74" s="10"/>
      <c r="I74" s="9">
        <v>0</v>
      </c>
      <c r="J74" s="10"/>
      <c r="K74" s="9">
        <f t="shared" si="8"/>
        <v>1687.98</v>
      </c>
      <c r="L74" s="10"/>
      <c r="M74" s="11">
        <f t="shared" si="9"/>
        <v>1</v>
      </c>
    </row>
    <row r="75" spans="1:13" x14ac:dyDescent="0.3">
      <c r="A75" s="2"/>
      <c r="B75" s="2"/>
      <c r="C75" s="2"/>
      <c r="D75" s="2"/>
      <c r="E75" s="2"/>
      <c r="F75" s="2" t="s">
        <v>76</v>
      </c>
      <c r="G75" s="9">
        <v>1793.37</v>
      </c>
      <c r="H75" s="10"/>
      <c r="I75" s="9">
        <v>1349.93</v>
      </c>
      <c r="J75" s="10"/>
      <c r="K75" s="9">
        <f t="shared" si="8"/>
        <v>443.44</v>
      </c>
      <c r="L75" s="10"/>
      <c r="M75" s="11">
        <f t="shared" si="9"/>
        <v>0.32849</v>
      </c>
    </row>
    <row r="76" spans="1:13" x14ac:dyDescent="0.3">
      <c r="A76" s="2"/>
      <c r="B76" s="2"/>
      <c r="C76" s="2"/>
      <c r="D76" s="2"/>
      <c r="E76" s="2"/>
      <c r="F76" s="2" t="s">
        <v>77</v>
      </c>
      <c r="G76" s="9">
        <v>299.39999999999998</v>
      </c>
      <c r="H76" s="10"/>
      <c r="I76" s="9">
        <v>305.58999999999997</v>
      </c>
      <c r="J76" s="10"/>
      <c r="K76" s="9">
        <f t="shared" si="8"/>
        <v>-6.19</v>
      </c>
      <c r="L76" s="10"/>
      <c r="M76" s="11">
        <f t="shared" si="9"/>
        <v>-2.026E-2</v>
      </c>
    </row>
    <row r="77" spans="1:13" x14ac:dyDescent="0.3">
      <c r="A77" s="2"/>
      <c r="B77" s="2"/>
      <c r="C77" s="2"/>
      <c r="D77" s="2"/>
      <c r="E77" s="2"/>
      <c r="F77" s="2" t="s">
        <v>78</v>
      </c>
      <c r="G77" s="9">
        <v>464</v>
      </c>
      <c r="H77" s="10"/>
      <c r="I77" s="9">
        <v>474</v>
      </c>
      <c r="J77" s="10"/>
      <c r="K77" s="9">
        <f t="shared" si="8"/>
        <v>-10</v>
      </c>
      <c r="L77" s="10"/>
      <c r="M77" s="11">
        <f t="shared" si="9"/>
        <v>-2.1100000000000001E-2</v>
      </c>
    </row>
    <row r="78" spans="1:13" x14ac:dyDescent="0.3">
      <c r="A78" s="2"/>
      <c r="B78" s="2"/>
      <c r="C78" s="2"/>
      <c r="D78" s="2"/>
      <c r="E78" s="2"/>
      <c r="F78" s="2" t="s">
        <v>79</v>
      </c>
      <c r="G78" s="9">
        <v>7825.87</v>
      </c>
      <c r="H78" s="10"/>
      <c r="I78" s="9">
        <v>8258.84</v>
      </c>
      <c r="J78" s="10"/>
      <c r="K78" s="9">
        <f t="shared" si="8"/>
        <v>-432.97</v>
      </c>
      <c r="L78" s="10"/>
      <c r="M78" s="11">
        <f t="shared" si="9"/>
        <v>-5.2429999999999997E-2</v>
      </c>
    </row>
    <row r="79" spans="1:13" x14ac:dyDescent="0.3">
      <c r="A79" s="2"/>
      <c r="B79" s="2"/>
      <c r="C79" s="2"/>
      <c r="D79" s="2"/>
      <c r="E79" s="2"/>
      <c r="F79" s="2" t="s">
        <v>80</v>
      </c>
      <c r="G79" s="9">
        <v>37.799999999999997</v>
      </c>
      <c r="H79" s="10"/>
      <c r="I79" s="9">
        <v>37.799999999999997</v>
      </c>
      <c r="J79" s="10"/>
      <c r="K79" s="9">
        <f t="shared" si="8"/>
        <v>0</v>
      </c>
      <c r="L79" s="10"/>
      <c r="M79" s="11">
        <f t="shared" si="9"/>
        <v>0</v>
      </c>
    </row>
    <row r="80" spans="1:13" x14ac:dyDescent="0.3">
      <c r="A80" s="2"/>
      <c r="B80" s="2"/>
      <c r="C80" s="2"/>
      <c r="D80" s="2"/>
      <c r="E80" s="2"/>
      <c r="F80" s="2" t="s">
        <v>81</v>
      </c>
      <c r="G80" s="9">
        <v>-32.090000000000003</v>
      </c>
      <c r="H80" s="10"/>
      <c r="I80" s="9">
        <v>-32.090000000000003</v>
      </c>
      <c r="J80" s="10"/>
      <c r="K80" s="9">
        <f t="shared" si="8"/>
        <v>0</v>
      </c>
      <c r="L80" s="10"/>
      <c r="M80" s="11">
        <f t="shared" si="9"/>
        <v>0</v>
      </c>
    </row>
    <row r="81" spans="1:13" x14ac:dyDescent="0.3">
      <c r="A81" s="2"/>
      <c r="B81" s="2"/>
      <c r="C81" s="2"/>
      <c r="D81" s="2"/>
      <c r="E81" s="2"/>
      <c r="F81" s="2" t="s">
        <v>82</v>
      </c>
      <c r="G81" s="9">
        <v>-56.19</v>
      </c>
      <c r="H81" s="10"/>
      <c r="I81" s="9">
        <v>419.99</v>
      </c>
      <c r="J81" s="10"/>
      <c r="K81" s="9">
        <f t="shared" si="8"/>
        <v>-476.18</v>
      </c>
      <c r="L81" s="10"/>
      <c r="M81" s="11">
        <f t="shared" si="9"/>
        <v>-1.1337900000000001</v>
      </c>
    </row>
    <row r="82" spans="1:13" x14ac:dyDescent="0.3">
      <c r="A82" s="2"/>
      <c r="B82" s="2"/>
      <c r="C82" s="2"/>
      <c r="D82" s="2"/>
      <c r="E82" s="2"/>
      <c r="F82" s="2" t="s">
        <v>83</v>
      </c>
      <c r="G82" s="9">
        <v>355</v>
      </c>
      <c r="H82" s="10"/>
      <c r="I82" s="9">
        <v>0</v>
      </c>
      <c r="J82" s="10"/>
      <c r="K82" s="9">
        <f t="shared" si="8"/>
        <v>355</v>
      </c>
      <c r="L82" s="10"/>
      <c r="M82" s="11">
        <f t="shared" si="9"/>
        <v>1</v>
      </c>
    </row>
    <row r="83" spans="1:13" x14ac:dyDescent="0.3">
      <c r="A83" s="2"/>
      <c r="B83" s="2"/>
      <c r="C83" s="2"/>
      <c r="D83" s="2"/>
      <c r="E83" s="2"/>
      <c r="F83" s="2" t="s">
        <v>84</v>
      </c>
      <c r="G83" s="9">
        <v>820</v>
      </c>
      <c r="H83" s="10"/>
      <c r="I83" s="9">
        <v>820</v>
      </c>
      <c r="J83" s="10"/>
      <c r="K83" s="9">
        <f t="shared" si="8"/>
        <v>0</v>
      </c>
      <c r="L83" s="10"/>
      <c r="M83" s="11">
        <f t="shared" si="9"/>
        <v>0</v>
      </c>
    </row>
    <row r="84" spans="1:13" x14ac:dyDescent="0.3">
      <c r="A84" s="2"/>
      <c r="B84" s="2"/>
      <c r="C84" s="2"/>
      <c r="D84" s="2"/>
      <c r="E84" s="2"/>
      <c r="F84" s="2" t="s">
        <v>85</v>
      </c>
      <c r="G84" s="9">
        <v>98.89</v>
      </c>
      <c r="H84" s="10"/>
      <c r="I84" s="9">
        <v>-20.68</v>
      </c>
      <c r="J84" s="10"/>
      <c r="K84" s="9">
        <f t="shared" si="8"/>
        <v>119.57</v>
      </c>
      <c r="L84" s="10"/>
      <c r="M84" s="11">
        <f t="shared" si="9"/>
        <v>5.7819099999999999</v>
      </c>
    </row>
    <row r="85" spans="1:13" ht="19.5" thickBot="1" x14ac:dyDescent="0.35">
      <c r="A85" s="2"/>
      <c r="B85" s="2"/>
      <c r="C85" s="2"/>
      <c r="D85" s="2"/>
      <c r="E85" s="2"/>
      <c r="F85" s="2" t="s">
        <v>86</v>
      </c>
      <c r="G85" s="12">
        <v>477.67</v>
      </c>
      <c r="H85" s="10"/>
      <c r="I85" s="12">
        <v>318.14999999999998</v>
      </c>
      <c r="J85" s="10"/>
      <c r="K85" s="12">
        <f t="shared" si="8"/>
        <v>159.52000000000001</v>
      </c>
      <c r="L85" s="10"/>
      <c r="M85" s="13">
        <f t="shared" si="9"/>
        <v>0.50139999999999996</v>
      </c>
    </row>
    <row r="86" spans="1:13" x14ac:dyDescent="0.3">
      <c r="A86" s="2"/>
      <c r="B86" s="2"/>
      <c r="C86" s="2"/>
      <c r="D86" s="2"/>
      <c r="E86" s="2" t="s">
        <v>87</v>
      </c>
      <c r="F86" s="2"/>
      <c r="G86" s="9">
        <f>ROUND(SUM(G71:G85),5)</f>
        <v>25446.639999999999</v>
      </c>
      <c r="H86" s="10"/>
      <c r="I86" s="9">
        <f>ROUND(SUM(I71:I85),5)</f>
        <v>11931.53</v>
      </c>
      <c r="J86" s="10"/>
      <c r="K86" s="9">
        <f t="shared" si="8"/>
        <v>13515.11</v>
      </c>
      <c r="L86" s="10"/>
      <c r="M86" s="11">
        <f t="shared" si="9"/>
        <v>1.1327199999999999</v>
      </c>
    </row>
    <row r="87" spans="1:13" x14ac:dyDescent="0.3">
      <c r="A87" s="2"/>
      <c r="B87" s="2"/>
      <c r="C87" s="2"/>
      <c r="D87" s="2"/>
      <c r="E87" s="2" t="s">
        <v>88</v>
      </c>
      <c r="F87" s="2"/>
      <c r="G87" s="9">
        <v>-10979.36</v>
      </c>
      <c r="H87" s="10"/>
      <c r="I87" s="9">
        <v>-10979.36</v>
      </c>
      <c r="J87" s="10"/>
      <c r="K87" s="9">
        <f t="shared" si="8"/>
        <v>0</v>
      </c>
      <c r="L87" s="10"/>
      <c r="M87" s="11">
        <f t="shared" si="9"/>
        <v>0</v>
      </c>
    </row>
    <row r="88" spans="1:13" x14ac:dyDescent="0.3">
      <c r="A88" s="2"/>
      <c r="B88" s="2"/>
      <c r="C88" s="2"/>
      <c r="D88" s="2"/>
      <c r="E88" s="2" t="s">
        <v>89</v>
      </c>
      <c r="F88" s="2"/>
      <c r="G88" s="9">
        <v>2213.21</v>
      </c>
      <c r="H88" s="10"/>
      <c r="I88" s="9">
        <v>2213.21</v>
      </c>
      <c r="J88" s="10"/>
      <c r="K88" s="9">
        <f t="shared" si="8"/>
        <v>0</v>
      </c>
      <c r="L88" s="10"/>
      <c r="M88" s="11">
        <f t="shared" si="9"/>
        <v>0</v>
      </c>
    </row>
    <row r="89" spans="1:13" x14ac:dyDescent="0.3">
      <c r="A89" s="2"/>
      <c r="B89" s="2"/>
      <c r="C89" s="2"/>
      <c r="D89" s="2"/>
      <c r="E89" s="2" t="s">
        <v>90</v>
      </c>
      <c r="F89" s="2"/>
      <c r="G89" s="9">
        <v>508.1</v>
      </c>
      <c r="H89" s="10"/>
      <c r="I89" s="9">
        <v>508.1</v>
      </c>
      <c r="J89" s="10"/>
      <c r="K89" s="9">
        <f t="shared" si="8"/>
        <v>0</v>
      </c>
      <c r="L89" s="10"/>
      <c r="M89" s="11">
        <f t="shared" si="9"/>
        <v>0</v>
      </c>
    </row>
    <row r="90" spans="1:13" ht="19.5" thickBot="1" x14ac:dyDescent="0.35">
      <c r="A90" s="2"/>
      <c r="B90" s="2"/>
      <c r="C90" s="2"/>
      <c r="D90" s="2"/>
      <c r="E90" s="2" t="s">
        <v>91</v>
      </c>
      <c r="F90" s="2"/>
      <c r="G90" s="9">
        <v>553.91999999999996</v>
      </c>
      <c r="H90" s="10"/>
      <c r="I90" s="9">
        <v>553.91999999999996</v>
      </c>
      <c r="J90" s="10"/>
      <c r="K90" s="9">
        <f t="shared" si="8"/>
        <v>0</v>
      </c>
      <c r="L90" s="10"/>
      <c r="M90" s="11">
        <f t="shared" si="9"/>
        <v>0</v>
      </c>
    </row>
    <row r="91" spans="1:13" ht="19.5" thickBot="1" x14ac:dyDescent="0.35">
      <c r="A91" s="2"/>
      <c r="B91" s="2"/>
      <c r="C91" s="2"/>
      <c r="D91" s="2" t="s">
        <v>92</v>
      </c>
      <c r="E91" s="2"/>
      <c r="F91" s="2"/>
      <c r="G91" s="16">
        <f>ROUND(G70+SUM(G86:G90),5)</f>
        <v>17742.509999999998</v>
      </c>
      <c r="H91" s="10"/>
      <c r="I91" s="16">
        <f>ROUND(I70+SUM(I86:I90),5)</f>
        <v>4227.3999999999996</v>
      </c>
      <c r="J91" s="10"/>
      <c r="K91" s="16">
        <f t="shared" si="8"/>
        <v>13515.11</v>
      </c>
      <c r="L91" s="10"/>
      <c r="M91" s="17">
        <f t="shared" si="9"/>
        <v>3.1970299999999998</v>
      </c>
    </row>
    <row r="92" spans="1:13" ht="19.5" thickBot="1" x14ac:dyDescent="0.35">
      <c r="A92" s="2"/>
      <c r="B92" s="2"/>
      <c r="C92" s="2" t="s">
        <v>93</v>
      </c>
      <c r="D92" s="2"/>
      <c r="E92" s="2"/>
      <c r="F92" s="2"/>
      <c r="G92" s="14">
        <f>ROUND(G66+G69+G91,5)</f>
        <v>42659.24</v>
      </c>
      <c r="H92" s="10"/>
      <c r="I92" s="14">
        <f>ROUND(I66+I69+I91,5)</f>
        <v>42449.33</v>
      </c>
      <c r="J92" s="10"/>
      <c r="K92" s="14">
        <f t="shared" si="8"/>
        <v>209.91</v>
      </c>
      <c r="L92" s="10"/>
      <c r="M92" s="15">
        <f t="shared" si="9"/>
        <v>4.9399999999999999E-3</v>
      </c>
    </row>
    <row r="93" spans="1:13" x14ac:dyDescent="0.3">
      <c r="A93" s="2"/>
      <c r="B93" s="2" t="s">
        <v>94</v>
      </c>
      <c r="C93" s="2"/>
      <c r="D93" s="2"/>
      <c r="E93" s="2"/>
      <c r="F93" s="2"/>
      <c r="G93" s="9">
        <f>ROUND(G65+G92,5)</f>
        <v>42659.24</v>
      </c>
      <c r="H93" s="10"/>
      <c r="I93" s="9">
        <f>ROUND(I65+I92,5)</f>
        <v>42449.33</v>
      </c>
      <c r="J93" s="10"/>
      <c r="K93" s="9">
        <f t="shared" si="8"/>
        <v>209.91</v>
      </c>
      <c r="L93" s="10"/>
      <c r="M93" s="11">
        <f t="shared" si="9"/>
        <v>4.9399999999999999E-3</v>
      </c>
    </row>
    <row r="94" spans="1:13" x14ac:dyDescent="0.3">
      <c r="A94" s="2"/>
      <c r="B94" s="2" t="s">
        <v>95</v>
      </c>
      <c r="C94" s="2"/>
      <c r="D94" s="2"/>
      <c r="E94" s="2"/>
      <c r="F94" s="2"/>
      <c r="G94" s="9"/>
      <c r="H94" s="10"/>
      <c r="I94" s="9"/>
      <c r="J94" s="10"/>
      <c r="K94" s="9"/>
      <c r="L94" s="10"/>
      <c r="M94" s="11"/>
    </row>
    <row r="95" spans="1:13" x14ac:dyDescent="0.3">
      <c r="A95" s="2"/>
      <c r="B95" s="2"/>
      <c r="C95" s="2" t="s">
        <v>96</v>
      </c>
      <c r="D95" s="2"/>
      <c r="E95" s="2"/>
      <c r="F95" s="2"/>
      <c r="G95" s="9">
        <v>2494213.63</v>
      </c>
      <c r="H95" s="10"/>
      <c r="I95" s="9">
        <v>2333097.52</v>
      </c>
      <c r="J95" s="10"/>
      <c r="K95" s="9">
        <f>ROUND((G95-I95),5)</f>
        <v>161116.10999999999</v>
      </c>
      <c r="L95" s="10"/>
      <c r="M95" s="11">
        <f>ROUND(IF(G95=0, IF(I95=0, 0, SIGN(-I95)), IF(I95=0, SIGN(G95), (G95-I95)/ABS(I95))),5)</f>
        <v>6.9059999999999996E-2</v>
      </c>
    </row>
    <row r="96" spans="1:13" x14ac:dyDescent="0.3">
      <c r="A96" s="2"/>
      <c r="B96" s="2"/>
      <c r="C96" s="2" t="s">
        <v>97</v>
      </c>
      <c r="D96" s="2"/>
      <c r="E96" s="2"/>
      <c r="F96" s="2"/>
      <c r="G96" s="9"/>
      <c r="H96" s="10"/>
      <c r="I96" s="9"/>
      <c r="J96" s="10"/>
      <c r="K96" s="9"/>
      <c r="L96" s="10"/>
      <c r="M96" s="11"/>
    </row>
    <row r="97" spans="1:13" ht="19.5" thickBot="1" x14ac:dyDescent="0.35">
      <c r="A97" s="2"/>
      <c r="B97" s="2"/>
      <c r="C97" s="2"/>
      <c r="D97" s="2" t="s">
        <v>98</v>
      </c>
      <c r="E97" s="2"/>
      <c r="F97" s="2"/>
      <c r="G97" s="12">
        <v>72659.81</v>
      </c>
      <c r="H97" s="10"/>
      <c r="I97" s="12">
        <v>72659.81</v>
      </c>
      <c r="J97" s="10"/>
      <c r="K97" s="12">
        <f>ROUND((G97-I97),5)</f>
        <v>0</v>
      </c>
      <c r="L97" s="10"/>
      <c r="M97" s="13">
        <f>ROUND(IF(G97=0, IF(I97=0, 0, SIGN(-I97)), IF(I97=0, SIGN(G97), (G97-I97)/ABS(I97))),5)</f>
        <v>0</v>
      </c>
    </row>
    <row r="98" spans="1:13" x14ac:dyDescent="0.3">
      <c r="A98" s="2"/>
      <c r="B98" s="2"/>
      <c r="C98" s="2" t="s">
        <v>99</v>
      </c>
      <c r="D98" s="2"/>
      <c r="E98" s="2"/>
      <c r="F98" s="2"/>
      <c r="G98" s="9">
        <f>ROUND(SUM(G96:G97),5)</f>
        <v>72659.81</v>
      </c>
      <c r="H98" s="10"/>
      <c r="I98" s="9">
        <f>ROUND(SUM(I96:I97),5)</f>
        <v>72659.81</v>
      </c>
      <c r="J98" s="10"/>
      <c r="K98" s="9">
        <f>ROUND((G98-I98),5)</f>
        <v>0</v>
      </c>
      <c r="L98" s="10"/>
      <c r="M98" s="11">
        <f>ROUND(IF(G98=0, IF(I98=0, 0, SIGN(-I98)), IF(I98=0, SIGN(G98), (G98-I98)/ABS(I98))),5)</f>
        <v>0</v>
      </c>
    </row>
    <row r="99" spans="1:13" ht="19.5" thickBot="1" x14ac:dyDescent="0.35">
      <c r="A99" s="2"/>
      <c r="B99" s="2"/>
      <c r="C99" s="2" t="s">
        <v>100</v>
      </c>
      <c r="D99" s="2"/>
      <c r="E99" s="2"/>
      <c r="F99" s="2"/>
      <c r="G99" s="9">
        <v>-21245.57</v>
      </c>
      <c r="H99" s="10"/>
      <c r="I99" s="9">
        <v>34843.85</v>
      </c>
      <c r="J99" s="10"/>
      <c r="K99" s="9">
        <f>ROUND((G99-I99),5)</f>
        <v>-56089.42</v>
      </c>
      <c r="L99" s="10"/>
      <c r="M99" s="11">
        <f>ROUND(IF(G99=0, IF(I99=0, 0, SIGN(-I99)), IF(I99=0, SIGN(G99), (G99-I99)/ABS(I99))),5)</f>
        <v>-1.6097399999999999</v>
      </c>
    </row>
    <row r="100" spans="1:13" ht="19.5" thickBot="1" x14ac:dyDescent="0.35">
      <c r="A100" s="2"/>
      <c r="B100" s="2" t="s">
        <v>101</v>
      </c>
      <c r="C100" s="2"/>
      <c r="D100" s="2"/>
      <c r="E100" s="2"/>
      <c r="F100" s="2"/>
      <c r="G100" s="16">
        <f>ROUND(SUM(G94:G95)+SUM(G98:G99),5)</f>
        <v>2545627.87</v>
      </c>
      <c r="H100" s="10"/>
      <c r="I100" s="16">
        <f>ROUND(SUM(I94:I95)+SUM(I98:I99),5)</f>
        <v>2440601.1800000002</v>
      </c>
      <c r="J100" s="10"/>
      <c r="K100" s="16">
        <f>ROUND((G100-I100),5)</f>
        <v>105026.69</v>
      </c>
      <c r="L100" s="10"/>
      <c r="M100" s="17">
        <f>ROUND(IF(G100=0, IF(I100=0, 0, SIGN(-I100)), IF(I100=0, SIGN(G100), (G100-I100)/ABS(I100))),5)</f>
        <v>4.3029999999999999E-2</v>
      </c>
    </row>
    <row r="101" spans="1:13" s="20" customFormat="1" ht="19.5" thickBot="1" x14ac:dyDescent="0.35">
      <c r="A101" s="2" t="s">
        <v>102</v>
      </c>
      <c r="B101" s="2"/>
      <c r="C101" s="2"/>
      <c r="D101" s="2"/>
      <c r="E101" s="2"/>
      <c r="F101" s="2"/>
      <c r="G101" s="18">
        <f>ROUND(G64+G93+G100,5)</f>
        <v>2588287.11</v>
      </c>
      <c r="H101" s="2"/>
      <c r="I101" s="18">
        <f>ROUND(I64+I93+I100,5)</f>
        <v>2483050.5099999998</v>
      </c>
      <c r="J101" s="2"/>
      <c r="K101" s="18">
        <f>ROUND((G101-I101),5)</f>
        <v>105236.6</v>
      </c>
      <c r="L101" s="2"/>
      <c r="M101" s="19">
        <f>ROUND(IF(G101=0, IF(I101=0, 0, SIGN(-I101)), IF(I101=0, SIGN(G101), (G101-I101)/ABS(I101))),5)</f>
        <v>4.2380000000000001E-2</v>
      </c>
    </row>
    <row r="102" spans="1:13" ht="19.5" thickTop="1" x14ac:dyDescent="0.3"/>
  </sheetData>
  <pageMargins left="0.7" right="0.7" top="0.75" bottom="0.75" header="0.1" footer="0.3"/>
  <pageSetup scale="77" fitToHeight="0" orientation="landscape" r:id="rId1"/>
  <headerFooter>
    <oddHeader>&amp;L&amp;"Arial,Bold"&amp;8 12:16 PM
&amp;"Arial,Bold"&amp;8 01/16/23
&amp;"Arial,Bold"&amp;8 Accrual Basis&amp;C&amp;"Arial,Bold"&amp;12 Transitions of PA
&amp;"Arial,Bold"&amp;14 Balance Sheet Prev Year Comparison
&amp;"Arial,Bold"&amp;10 As of December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A93F9-CF2A-4F56-AC29-389960EC137F}">
  <sheetPr codeName="Sheet2">
    <pageSetUpPr fitToPage="1"/>
  </sheetPr>
  <dimension ref="A1:BK190"/>
  <sheetViews>
    <sheetView workbookViewId="0">
      <pane xSplit="8" ySplit="2" topLeftCell="AD3" activePane="bottomRight" state="frozenSplit"/>
      <selection pane="topRight" activeCell="I1" sqref="I1"/>
      <selection pane="bottomLeft" activeCell="A3" sqref="A3"/>
      <selection pane="bottomRight" activeCell="BK170" sqref="BK170"/>
    </sheetView>
  </sheetViews>
  <sheetFormatPr defaultRowHeight="18.75" x14ac:dyDescent="0.3"/>
  <cols>
    <col min="1" max="7" width="3" style="20" customWidth="1"/>
    <col min="8" max="8" width="32.7109375" style="20" customWidth="1"/>
    <col min="9" max="9" width="14.28515625" style="1" hidden="1" customWidth="1"/>
    <col min="10" max="10" width="2.28515625" style="1" hidden="1" customWidth="1"/>
    <col min="11" max="11" width="14.28515625" style="1" hidden="1" customWidth="1"/>
    <col min="12" max="12" width="2.28515625" style="1" hidden="1" customWidth="1"/>
    <col min="13" max="13" width="15.140625" style="1" hidden="1" customWidth="1"/>
    <col min="14" max="14" width="2.28515625" style="1" hidden="1" customWidth="1"/>
    <col min="15" max="15" width="15.7109375" style="1" hidden="1" customWidth="1"/>
    <col min="16" max="16" width="2.28515625" style="1" hidden="1" customWidth="1"/>
    <col min="17" max="17" width="14.28515625" style="1" hidden="1" customWidth="1"/>
    <col min="18" max="18" width="2.28515625" style="1" hidden="1" customWidth="1"/>
    <col min="19" max="19" width="14.28515625" style="1" hidden="1" customWidth="1"/>
    <col min="20" max="20" width="2.28515625" style="1" hidden="1" customWidth="1"/>
    <col min="21" max="21" width="13.7109375" style="1" hidden="1" customWidth="1"/>
    <col min="22" max="22" width="2.28515625" style="1" hidden="1" customWidth="1"/>
    <col min="23" max="23" width="15.7109375" style="1" hidden="1" customWidth="1"/>
    <col min="24" max="24" width="2.28515625" style="1" hidden="1" customWidth="1"/>
    <col min="25" max="25" width="14.28515625" style="1" hidden="1" customWidth="1"/>
    <col min="26" max="26" width="2.28515625" style="1" hidden="1" customWidth="1"/>
    <col min="27" max="27" width="14.28515625" style="1" hidden="1" customWidth="1"/>
    <col min="28" max="28" width="2.28515625" style="1" hidden="1" customWidth="1"/>
    <col min="29" max="29" width="15.140625" style="1" hidden="1" customWidth="1"/>
    <col min="30" max="30" width="2.28515625" style="1" hidden="1" customWidth="1"/>
    <col min="31" max="31" width="15.7109375" style="1" hidden="1" customWidth="1"/>
    <col min="32" max="32" width="2.28515625" style="1" hidden="1" customWidth="1"/>
    <col min="33" max="33" width="14.28515625" style="1" hidden="1" customWidth="1"/>
    <col min="34" max="34" width="2.28515625" style="1" hidden="1" customWidth="1"/>
    <col min="35" max="35" width="14.28515625" style="1" hidden="1" customWidth="1"/>
    <col min="36" max="36" width="2.28515625" style="1" hidden="1" customWidth="1"/>
    <col min="37" max="37" width="13.7109375" style="1" hidden="1" customWidth="1"/>
    <col min="38" max="38" width="2.28515625" style="1" hidden="1" customWidth="1"/>
    <col min="39" max="39" width="14.85546875" style="1" hidden="1" customWidth="1"/>
    <col min="40" max="40" width="2.28515625" style="1" hidden="1" customWidth="1"/>
    <col min="41" max="41" width="14.28515625" style="1" hidden="1" customWidth="1"/>
    <col min="42" max="42" width="2.28515625" style="1" hidden="1" customWidth="1"/>
    <col min="43" max="43" width="14.28515625" style="1" hidden="1" customWidth="1"/>
    <col min="44" max="44" width="2.28515625" style="1" hidden="1" customWidth="1"/>
    <col min="45" max="45" width="13.7109375" style="1" hidden="1" customWidth="1"/>
    <col min="46" max="46" width="2.28515625" style="1" hidden="1" customWidth="1"/>
    <col min="47" max="47" width="14.85546875" style="1" hidden="1" customWidth="1"/>
    <col min="48" max="48" width="2.28515625" style="1" hidden="1" customWidth="1"/>
    <col min="49" max="49" width="14.28515625" style="1" bestFit="1" customWidth="1"/>
    <col min="50" max="50" width="2.28515625" style="1" customWidth="1"/>
    <col min="51" max="51" width="14.28515625" style="1" bestFit="1" customWidth="1"/>
    <col min="52" max="52" width="2.28515625" style="1" customWidth="1"/>
    <col min="53" max="53" width="14.28515625" style="1" bestFit="1" customWidth="1"/>
    <col min="54" max="54" width="2.28515625" style="1" customWidth="1"/>
    <col min="55" max="55" width="16.28515625" style="1" bestFit="1" customWidth="1"/>
    <col min="56" max="56" width="2.28515625" style="1" customWidth="1"/>
    <col min="57" max="57" width="16.42578125" style="1" bestFit="1" customWidth="1"/>
    <col min="58" max="58" width="2.28515625" style="1" customWidth="1"/>
    <col min="59" max="59" width="16.42578125" style="1" bestFit="1" customWidth="1"/>
    <col min="60" max="60" width="2.28515625" style="1" customWidth="1"/>
    <col min="61" max="61" width="15.140625" style="1" bestFit="1" customWidth="1"/>
    <col min="62" max="62" width="2.28515625" style="1" customWidth="1"/>
    <col min="63" max="63" width="15.7109375" style="1" bestFit="1" customWidth="1"/>
    <col min="64" max="16384" width="9.140625" style="1"/>
  </cols>
  <sheetData>
    <row r="1" spans="1:63" ht="19.5" thickBot="1" x14ac:dyDescent="0.35">
      <c r="A1" s="2"/>
      <c r="B1" s="2"/>
      <c r="C1" s="2"/>
      <c r="D1" s="2"/>
      <c r="E1" s="2"/>
      <c r="F1" s="2"/>
      <c r="G1" s="2"/>
      <c r="H1" s="2"/>
      <c r="I1" s="3"/>
      <c r="J1" s="4"/>
      <c r="K1" s="3"/>
      <c r="L1" s="4"/>
      <c r="M1" s="3"/>
      <c r="N1" s="4"/>
      <c r="O1" s="3"/>
      <c r="P1" s="28"/>
      <c r="Q1" s="3"/>
      <c r="R1" s="4"/>
      <c r="S1" s="3"/>
      <c r="T1" s="4"/>
      <c r="U1" s="3"/>
      <c r="V1" s="4"/>
      <c r="W1" s="3"/>
      <c r="X1" s="28"/>
      <c r="Y1" s="3"/>
      <c r="Z1" s="4"/>
      <c r="AA1" s="3"/>
      <c r="AB1" s="4"/>
      <c r="AC1" s="3"/>
      <c r="AD1" s="4"/>
      <c r="AE1" s="3"/>
      <c r="AF1" s="28"/>
      <c r="AG1" s="3"/>
      <c r="AH1" s="4"/>
      <c r="AI1" s="3"/>
      <c r="AJ1" s="4"/>
      <c r="AK1" s="3"/>
      <c r="AL1" s="4"/>
      <c r="AM1" s="3"/>
      <c r="AN1" s="28"/>
      <c r="AO1" s="3"/>
      <c r="AP1" s="4"/>
      <c r="AQ1" s="3"/>
      <c r="AR1" s="4"/>
      <c r="AS1" s="3"/>
      <c r="AT1" s="4"/>
      <c r="AU1" s="3"/>
      <c r="AV1" s="28"/>
      <c r="AW1" s="3"/>
      <c r="AX1" s="4"/>
      <c r="AY1" s="3"/>
      <c r="AZ1" s="4"/>
      <c r="BA1" s="3"/>
      <c r="BB1" s="4"/>
      <c r="BC1" s="3"/>
      <c r="BD1" s="28"/>
      <c r="BE1" s="27" t="s">
        <v>298</v>
      </c>
      <c r="BF1" s="4"/>
      <c r="BG1" s="3"/>
      <c r="BH1" s="4"/>
      <c r="BI1" s="3"/>
      <c r="BJ1" s="4"/>
      <c r="BK1" s="3"/>
    </row>
    <row r="2" spans="1:63" s="8" customFormat="1" ht="20.25" thickTop="1" thickBot="1" x14ac:dyDescent="0.35">
      <c r="A2" s="5"/>
      <c r="B2" s="5"/>
      <c r="C2" s="5"/>
      <c r="D2" s="5"/>
      <c r="E2" s="5"/>
      <c r="F2" s="5"/>
      <c r="G2" s="5"/>
      <c r="H2" s="5"/>
      <c r="I2" s="6" t="s">
        <v>297</v>
      </c>
      <c r="J2" s="7"/>
      <c r="K2" s="6" t="s">
        <v>290</v>
      </c>
      <c r="L2" s="7"/>
      <c r="M2" s="6" t="s">
        <v>289</v>
      </c>
      <c r="N2" s="7"/>
      <c r="O2" s="6" t="s">
        <v>288</v>
      </c>
      <c r="P2" s="7"/>
      <c r="Q2" s="6" t="s">
        <v>296</v>
      </c>
      <c r="R2" s="7"/>
      <c r="S2" s="6" t="s">
        <v>290</v>
      </c>
      <c r="T2" s="7"/>
      <c r="U2" s="6" t="s">
        <v>289</v>
      </c>
      <c r="V2" s="7"/>
      <c r="W2" s="6" t="s">
        <v>288</v>
      </c>
      <c r="X2" s="7"/>
      <c r="Y2" s="6" t="s">
        <v>295</v>
      </c>
      <c r="Z2" s="7"/>
      <c r="AA2" s="6" t="s">
        <v>290</v>
      </c>
      <c r="AB2" s="7"/>
      <c r="AC2" s="6" t="s">
        <v>289</v>
      </c>
      <c r="AD2" s="7"/>
      <c r="AE2" s="6" t="s">
        <v>288</v>
      </c>
      <c r="AF2" s="7"/>
      <c r="AG2" s="6" t="s">
        <v>294</v>
      </c>
      <c r="AH2" s="7"/>
      <c r="AI2" s="6" t="s">
        <v>290</v>
      </c>
      <c r="AJ2" s="7"/>
      <c r="AK2" s="6" t="s">
        <v>289</v>
      </c>
      <c r="AL2" s="7"/>
      <c r="AM2" s="6" t="s">
        <v>288</v>
      </c>
      <c r="AN2" s="7"/>
      <c r="AO2" s="6" t="s">
        <v>293</v>
      </c>
      <c r="AP2" s="7"/>
      <c r="AQ2" s="6" t="s">
        <v>290</v>
      </c>
      <c r="AR2" s="7"/>
      <c r="AS2" s="6" t="s">
        <v>289</v>
      </c>
      <c r="AT2" s="7"/>
      <c r="AU2" s="6" t="s">
        <v>288</v>
      </c>
      <c r="AV2" s="7"/>
      <c r="AW2" s="6" t="s">
        <v>292</v>
      </c>
      <c r="AX2" s="7"/>
      <c r="AY2" s="6" t="s">
        <v>290</v>
      </c>
      <c r="AZ2" s="7"/>
      <c r="BA2" s="6" t="s">
        <v>289</v>
      </c>
      <c r="BB2" s="7"/>
      <c r="BC2" s="6" t="s">
        <v>288</v>
      </c>
      <c r="BD2" s="7"/>
      <c r="BE2" s="6" t="s">
        <v>291</v>
      </c>
      <c r="BF2" s="7"/>
      <c r="BG2" s="6" t="s">
        <v>290</v>
      </c>
      <c r="BH2" s="7"/>
      <c r="BI2" s="6" t="s">
        <v>289</v>
      </c>
      <c r="BJ2" s="7"/>
      <c r="BK2" s="6" t="s">
        <v>288</v>
      </c>
    </row>
    <row r="3" spans="1:63" ht="19.5" thickTop="1" x14ac:dyDescent="0.3">
      <c r="A3" s="2"/>
      <c r="B3" s="2" t="s">
        <v>287</v>
      </c>
      <c r="C3" s="2"/>
      <c r="D3" s="2"/>
      <c r="E3" s="2"/>
      <c r="F3" s="2"/>
      <c r="G3" s="2"/>
      <c r="H3" s="2"/>
      <c r="I3" s="9"/>
      <c r="J3" s="10"/>
      <c r="K3" s="9"/>
      <c r="L3" s="10"/>
      <c r="M3" s="9"/>
      <c r="N3" s="10"/>
      <c r="O3" s="11"/>
      <c r="P3" s="10"/>
      <c r="Q3" s="9"/>
      <c r="R3" s="10"/>
      <c r="S3" s="9"/>
      <c r="T3" s="10"/>
      <c r="U3" s="9"/>
      <c r="V3" s="10"/>
      <c r="W3" s="11"/>
      <c r="X3" s="10"/>
      <c r="Y3" s="9"/>
      <c r="Z3" s="10"/>
      <c r="AA3" s="9"/>
      <c r="AB3" s="10"/>
      <c r="AC3" s="9"/>
      <c r="AD3" s="10"/>
      <c r="AE3" s="11"/>
      <c r="AF3" s="10"/>
      <c r="AG3" s="9"/>
      <c r="AH3" s="10"/>
      <c r="AI3" s="9"/>
      <c r="AJ3" s="10"/>
      <c r="AK3" s="9"/>
      <c r="AL3" s="10"/>
      <c r="AM3" s="11"/>
      <c r="AN3" s="10"/>
      <c r="AO3" s="9"/>
      <c r="AP3" s="10"/>
      <c r="AQ3" s="9"/>
      <c r="AR3" s="10"/>
      <c r="AS3" s="9"/>
      <c r="AT3" s="10"/>
      <c r="AU3" s="11"/>
      <c r="AV3" s="10"/>
      <c r="AW3" s="9"/>
      <c r="AX3" s="10"/>
      <c r="AY3" s="9"/>
      <c r="AZ3" s="10"/>
      <c r="BA3" s="9"/>
      <c r="BB3" s="10"/>
      <c r="BC3" s="11"/>
      <c r="BD3" s="10"/>
      <c r="BE3" s="9"/>
      <c r="BF3" s="10"/>
      <c r="BG3" s="9"/>
      <c r="BH3" s="10"/>
      <c r="BI3" s="9"/>
      <c r="BJ3" s="10"/>
      <c r="BK3" s="11"/>
    </row>
    <row r="4" spans="1:63" x14ac:dyDescent="0.3">
      <c r="A4" s="2"/>
      <c r="B4" s="2"/>
      <c r="C4" s="2"/>
      <c r="D4" s="2" t="s">
        <v>286</v>
      </c>
      <c r="E4" s="2"/>
      <c r="F4" s="2"/>
      <c r="G4" s="2"/>
      <c r="H4" s="2"/>
      <c r="I4" s="9"/>
      <c r="J4" s="10"/>
      <c r="K4" s="9"/>
      <c r="L4" s="10"/>
      <c r="M4" s="9"/>
      <c r="N4" s="10"/>
      <c r="O4" s="11"/>
      <c r="P4" s="10"/>
      <c r="Q4" s="9"/>
      <c r="R4" s="10"/>
      <c r="S4" s="9"/>
      <c r="T4" s="10"/>
      <c r="U4" s="9"/>
      <c r="V4" s="10"/>
      <c r="W4" s="11"/>
      <c r="X4" s="10"/>
      <c r="Y4" s="9"/>
      <c r="Z4" s="10"/>
      <c r="AA4" s="9"/>
      <c r="AB4" s="10"/>
      <c r="AC4" s="9"/>
      <c r="AD4" s="10"/>
      <c r="AE4" s="11"/>
      <c r="AF4" s="10"/>
      <c r="AG4" s="9"/>
      <c r="AH4" s="10"/>
      <c r="AI4" s="9"/>
      <c r="AJ4" s="10"/>
      <c r="AK4" s="9"/>
      <c r="AL4" s="10"/>
      <c r="AM4" s="11"/>
      <c r="AN4" s="10"/>
      <c r="AO4" s="9"/>
      <c r="AP4" s="10"/>
      <c r="AQ4" s="9"/>
      <c r="AR4" s="10"/>
      <c r="AS4" s="9"/>
      <c r="AT4" s="10"/>
      <c r="AU4" s="11"/>
      <c r="AV4" s="10"/>
      <c r="AW4" s="9"/>
      <c r="AX4" s="10"/>
      <c r="AY4" s="9"/>
      <c r="AZ4" s="10"/>
      <c r="BA4" s="9"/>
      <c r="BB4" s="10"/>
      <c r="BC4" s="11"/>
      <c r="BD4" s="10"/>
      <c r="BE4" s="9"/>
      <c r="BF4" s="10"/>
      <c r="BG4" s="9"/>
      <c r="BH4" s="10"/>
      <c r="BI4" s="9"/>
      <c r="BJ4" s="10"/>
      <c r="BK4" s="11"/>
    </row>
    <row r="5" spans="1:63" x14ac:dyDescent="0.3">
      <c r="A5" s="2"/>
      <c r="B5" s="2"/>
      <c r="C5" s="2"/>
      <c r="D5" s="2"/>
      <c r="E5" s="2" t="s">
        <v>285</v>
      </c>
      <c r="F5" s="2"/>
      <c r="G5" s="2"/>
      <c r="H5" s="2"/>
      <c r="I5" s="9"/>
      <c r="J5" s="10"/>
      <c r="K5" s="9"/>
      <c r="L5" s="10"/>
      <c r="M5" s="9"/>
      <c r="N5" s="10"/>
      <c r="O5" s="11"/>
      <c r="P5" s="10"/>
      <c r="Q5" s="9"/>
      <c r="R5" s="10"/>
      <c r="S5" s="9"/>
      <c r="T5" s="10"/>
      <c r="U5" s="9"/>
      <c r="V5" s="10"/>
      <c r="W5" s="11"/>
      <c r="X5" s="10"/>
      <c r="Y5" s="9"/>
      <c r="Z5" s="10"/>
      <c r="AA5" s="9"/>
      <c r="AB5" s="10"/>
      <c r="AC5" s="9"/>
      <c r="AD5" s="10"/>
      <c r="AE5" s="11"/>
      <c r="AF5" s="10"/>
      <c r="AG5" s="9"/>
      <c r="AH5" s="10"/>
      <c r="AI5" s="9"/>
      <c r="AJ5" s="10"/>
      <c r="AK5" s="9"/>
      <c r="AL5" s="10"/>
      <c r="AM5" s="11"/>
      <c r="AN5" s="10"/>
      <c r="AO5" s="9"/>
      <c r="AP5" s="10"/>
      <c r="AQ5" s="9"/>
      <c r="AR5" s="10"/>
      <c r="AS5" s="9"/>
      <c r="AT5" s="10"/>
      <c r="AU5" s="11"/>
      <c r="AV5" s="10"/>
      <c r="AW5" s="9"/>
      <c r="AX5" s="10"/>
      <c r="AY5" s="9"/>
      <c r="AZ5" s="10"/>
      <c r="BA5" s="9"/>
      <c r="BB5" s="10"/>
      <c r="BC5" s="11"/>
      <c r="BD5" s="10"/>
      <c r="BE5" s="9"/>
      <c r="BF5" s="10"/>
      <c r="BG5" s="9"/>
      <c r="BH5" s="10"/>
      <c r="BI5" s="9"/>
      <c r="BJ5" s="10"/>
      <c r="BK5" s="11"/>
    </row>
    <row r="6" spans="1:63" x14ac:dyDescent="0.3">
      <c r="A6" s="2"/>
      <c r="B6" s="2"/>
      <c r="C6" s="2"/>
      <c r="D6" s="2"/>
      <c r="E6" s="2"/>
      <c r="F6" s="2" t="s">
        <v>284</v>
      </c>
      <c r="G6" s="2"/>
      <c r="H6" s="2"/>
      <c r="I6" s="9"/>
      <c r="J6" s="10"/>
      <c r="K6" s="9"/>
      <c r="L6" s="10"/>
      <c r="M6" s="9"/>
      <c r="N6" s="10"/>
      <c r="O6" s="11"/>
      <c r="P6" s="10"/>
      <c r="Q6" s="9"/>
      <c r="R6" s="10"/>
      <c r="S6" s="9"/>
      <c r="T6" s="10"/>
      <c r="U6" s="9"/>
      <c r="V6" s="10"/>
      <c r="W6" s="11"/>
      <c r="X6" s="10"/>
      <c r="Y6" s="9"/>
      <c r="Z6" s="10"/>
      <c r="AA6" s="9"/>
      <c r="AB6" s="10"/>
      <c r="AC6" s="9"/>
      <c r="AD6" s="10"/>
      <c r="AE6" s="11"/>
      <c r="AF6" s="10"/>
      <c r="AG6" s="9"/>
      <c r="AH6" s="10"/>
      <c r="AI6" s="9"/>
      <c r="AJ6" s="10"/>
      <c r="AK6" s="9"/>
      <c r="AL6" s="10"/>
      <c r="AM6" s="11"/>
      <c r="AN6" s="10"/>
      <c r="AO6" s="9"/>
      <c r="AP6" s="10"/>
      <c r="AQ6" s="9"/>
      <c r="AR6" s="10"/>
      <c r="AS6" s="9"/>
      <c r="AT6" s="10"/>
      <c r="AU6" s="11"/>
      <c r="AV6" s="10"/>
      <c r="AW6" s="9"/>
      <c r="AX6" s="10"/>
      <c r="AY6" s="9"/>
      <c r="AZ6" s="10"/>
      <c r="BA6" s="9"/>
      <c r="BB6" s="10"/>
      <c r="BC6" s="11"/>
      <c r="BD6" s="10"/>
      <c r="BE6" s="9"/>
      <c r="BF6" s="10"/>
      <c r="BG6" s="9"/>
      <c r="BH6" s="10"/>
      <c r="BI6" s="9"/>
      <c r="BJ6" s="10"/>
      <c r="BK6" s="11"/>
    </row>
    <row r="7" spans="1:63" x14ac:dyDescent="0.3">
      <c r="A7" s="2"/>
      <c r="B7" s="2"/>
      <c r="C7" s="2"/>
      <c r="D7" s="2"/>
      <c r="E7" s="2"/>
      <c r="F7" s="2"/>
      <c r="G7" s="2" t="s">
        <v>283</v>
      </c>
      <c r="H7" s="2"/>
      <c r="I7" s="9">
        <v>2861.51</v>
      </c>
      <c r="J7" s="10"/>
      <c r="K7" s="9">
        <v>5208</v>
      </c>
      <c r="L7" s="10"/>
      <c r="M7" s="9">
        <f>ROUND((I7-K7),5)</f>
        <v>-2346.4899999999998</v>
      </c>
      <c r="N7" s="10"/>
      <c r="O7" s="11">
        <f>ROUND(IF(K7=0, IF(I7=0, 0, 1), I7/K7),5)</f>
        <v>0.54944999999999999</v>
      </c>
      <c r="P7" s="10"/>
      <c r="Q7" s="9">
        <v>2006.46</v>
      </c>
      <c r="R7" s="10"/>
      <c r="S7" s="9">
        <v>5208</v>
      </c>
      <c r="T7" s="10"/>
      <c r="U7" s="9">
        <f>ROUND((Q7-S7),5)</f>
        <v>-3201.54</v>
      </c>
      <c r="V7" s="10"/>
      <c r="W7" s="11">
        <f>ROUND(IF(S7=0, IF(Q7=0, 0, 1), Q7/S7),5)</f>
        <v>0.38525999999999999</v>
      </c>
      <c r="X7" s="10"/>
      <c r="Y7" s="9">
        <v>1358.63</v>
      </c>
      <c r="Z7" s="10"/>
      <c r="AA7" s="9">
        <v>5208</v>
      </c>
      <c r="AB7" s="10"/>
      <c r="AC7" s="9">
        <f>ROUND((Y7-AA7),5)</f>
        <v>-3849.37</v>
      </c>
      <c r="AD7" s="10"/>
      <c r="AE7" s="11">
        <f>ROUND(IF(AA7=0, IF(Y7=0, 0, 1), Y7/AA7),5)</f>
        <v>0.26086999999999999</v>
      </c>
      <c r="AF7" s="10"/>
      <c r="AG7" s="9">
        <v>1000.34</v>
      </c>
      <c r="AH7" s="10"/>
      <c r="AI7" s="9">
        <v>5208</v>
      </c>
      <c r="AJ7" s="10"/>
      <c r="AK7" s="9">
        <f>ROUND((AG7-AI7),5)</f>
        <v>-4207.66</v>
      </c>
      <c r="AL7" s="10"/>
      <c r="AM7" s="11">
        <f>ROUND(IF(AI7=0, IF(AG7=0, 0, 1), AG7/AI7),5)</f>
        <v>0.19208</v>
      </c>
      <c r="AN7" s="10"/>
      <c r="AO7" s="9">
        <v>871.84</v>
      </c>
      <c r="AP7" s="10"/>
      <c r="AQ7" s="9">
        <v>5208</v>
      </c>
      <c r="AR7" s="10"/>
      <c r="AS7" s="9">
        <f>ROUND((AO7-AQ7),5)</f>
        <v>-4336.16</v>
      </c>
      <c r="AT7" s="10"/>
      <c r="AU7" s="11">
        <f>ROUND(IF(AQ7=0, IF(AO7=0, 0, 1), AO7/AQ7),5)</f>
        <v>0.16739999999999999</v>
      </c>
      <c r="AV7" s="10"/>
      <c r="AW7" s="9">
        <v>904.44</v>
      </c>
      <c r="AX7" s="10"/>
      <c r="AY7" s="9">
        <v>5208</v>
      </c>
      <c r="AZ7" s="10"/>
      <c r="BA7" s="9">
        <f>ROUND((AW7-AY7),5)</f>
        <v>-4303.5600000000004</v>
      </c>
      <c r="BB7" s="10"/>
      <c r="BC7" s="11">
        <f>ROUND(IF(AY7=0, IF(AW7=0, 0, 1), AW7/AY7),5)</f>
        <v>0.17366000000000001</v>
      </c>
      <c r="BD7" s="10"/>
      <c r="BE7" s="9">
        <f>ROUND(I7+Q7+Y7+AG7+AO7+AW7,5)</f>
        <v>9003.2199999999993</v>
      </c>
      <c r="BF7" s="10"/>
      <c r="BG7" s="9">
        <f>ROUND(K7+S7+AA7+AI7+AQ7+AY7,5)</f>
        <v>31248</v>
      </c>
      <c r="BH7" s="10"/>
      <c r="BI7" s="9">
        <f>ROUND((BE7-BG7),5)</f>
        <v>-22244.78</v>
      </c>
      <c r="BJ7" s="10"/>
      <c r="BK7" s="11">
        <f>ROUND(IF(BG7=0, IF(BE7=0, 0, 1), BE7/BG7),5)</f>
        <v>0.28811999999999999</v>
      </c>
    </row>
    <row r="8" spans="1:63" x14ac:dyDescent="0.3">
      <c r="A8" s="2"/>
      <c r="B8" s="2"/>
      <c r="C8" s="2"/>
      <c r="D8" s="2"/>
      <c r="E8" s="2"/>
      <c r="F8" s="2"/>
      <c r="G8" s="2" t="s">
        <v>282</v>
      </c>
      <c r="H8" s="2"/>
      <c r="I8" s="9">
        <v>34860.19</v>
      </c>
      <c r="J8" s="10"/>
      <c r="K8" s="9">
        <v>5208</v>
      </c>
      <c r="L8" s="10"/>
      <c r="M8" s="9">
        <f>ROUND((I8-K8),5)</f>
        <v>29652.19</v>
      </c>
      <c r="N8" s="10"/>
      <c r="O8" s="11">
        <f>ROUND(IF(K8=0, IF(I8=0, 0, 1), I8/K8),5)</f>
        <v>6.6935799999999999</v>
      </c>
      <c r="P8" s="10"/>
      <c r="Q8" s="9">
        <v>93.9</v>
      </c>
      <c r="R8" s="10"/>
      <c r="S8" s="9">
        <v>5208</v>
      </c>
      <c r="T8" s="10"/>
      <c r="U8" s="9">
        <f>ROUND((Q8-S8),5)</f>
        <v>-5114.1000000000004</v>
      </c>
      <c r="V8" s="10"/>
      <c r="W8" s="11">
        <f>ROUND(IF(S8=0, IF(Q8=0, 0, 1), Q8/S8),5)</f>
        <v>1.8030000000000001E-2</v>
      </c>
      <c r="X8" s="10"/>
      <c r="Y8" s="9">
        <v>93.9</v>
      </c>
      <c r="Z8" s="10"/>
      <c r="AA8" s="9">
        <v>5208</v>
      </c>
      <c r="AB8" s="10"/>
      <c r="AC8" s="9">
        <f>ROUND((Y8-AA8),5)</f>
        <v>-5114.1000000000004</v>
      </c>
      <c r="AD8" s="10"/>
      <c r="AE8" s="11">
        <f>ROUND(IF(AA8=0, IF(Y8=0, 0, 1), Y8/AA8),5)</f>
        <v>1.8030000000000001E-2</v>
      </c>
      <c r="AF8" s="10"/>
      <c r="AG8" s="9">
        <v>8228.66</v>
      </c>
      <c r="AH8" s="10"/>
      <c r="AI8" s="9">
        <v>5208</v>
      </c>
      <c r="AJ8" s="10"/>
      <c r="AK8" s="9">
        <f>ROUND((AG8-AI8),5)</f>
        <v>3020.66</v>
      </c>
      <c r="AL8" s="10"/>
      <c r="AM8" s="11">
        <f>ROUND(IF(AI8=0, IF(AG8=0, 0, 1), AG8/AI8),5)</f>
        <v>1.58</v>
      </c>
      <c r="AN8" s="10"/>
      <c r="AO8" s="9">
        <v>0</v>
      </c>
      <c r="AP8" s="10"/>
      <c r="AQ8" s="9">
        <v>5208</v>
      </c>
      <c r="AR8" s="10"/>
      <c r="AS8" s="9">
        <f>ROUND((AO8-AQ8),5)</f>
        <v>-5208</v>
      </c>
      <c r="AT8" s="10"/>
      <c r="AU8" s="11">
        <f>ROUND(IF(AQ8=0, IF(AO8=0, 0, 1), AO8/AQ8),5)</f>
        <v>0</v>
      </c>
      <c r="AV8" s="10"/>
      <c r="AW8" s="9">
        <v>0</v>
      </c>
      <c r="AX8" s="10"/>
      <c r="AY8" s="9">
        <v>5208</v>
      </c>
      <c r="AZ8" s="10"/>
      <c r="BA8" s="9">
        <f>ROUND((AW8-AY8),5)</f>
        <v>-5208</v>
      </c>
      <c r="BB8" s="10"/>
      <c r="BC8" s="11">
        <f>ROUND(IF(AY8=0, IF(AW8=0, 0, 1), AW8/AY8),5)</f>
        <v>0</v>
      </c>
      <c r="BD8" s="10"/>
      <c r="BE8" s="9">
        <f>ROUND(I8+Q8+Y8+AG8+AO8+AW8,5)</f>
        <v>43276.65</v>
      </c>
      <c r="BF8" s="10"/>
      <c r="BG8" s="9">
        <f>ROUND(K8+S8+AA8+AI8+AQ8+AY8,5)</f>
        <v>31248</v>
      </c>
      <c r="BH8" s="10"/>
      <c r="BI8" s="9">
        <f>ROUND((BE8-BG8),5)</f>
        <v>12028.65</v>
      </c>
      <c r="BJ8" s="10"/>
      <c r="BK8" s="11">
        <f>ROUND(IF(BG8=0, IF(BE8=0, 0, 1), BE8/BG8),5)</f>
        <v>1.3849400000000001</v>
      </c>
    </row>
    <row r="9" spans="1:63" x14ac:dyDescent="0.3">
      <c r="A9" s="2"/>
      <c r="B9" s="2"/>
      <c r="C9" s="2"/>
      <c r="D9" s="2"/>
      <c r="E9" s="2"/>
      <c r="F9" s="2"/>
      <c r="G9" s="2" t="s">
        <v>281</v>
      </c>
      <c r="H9" s="2"/>
      <c r="I9" s="9"/>
      <c r="J9" s="10"/>
      <c r="K9" s="9"/>
      <c r="L9" s="10"/>
      <c r="M9" s="9"/>
      <c r="N9" s="10"/>
      <c r="O9" s="11"/>
      <c r="P9" s="10"/>
      <c r="Q9" s="9"/>
      <c r="R9" s="10"/>
      <c r="S9" s="9"/>
      <c r="T9" s="10"/>
      <c r="U9" s="9"/>
      <c r="V9" s="10"/>
      <c r="W9" s="11"/>
      <c r="X9" s="10"/>
      <c r="Y9" s="9"/>
      <c r="Z9" s="10"/>
      <c r="AA9" s="9"/>
      <c r="AB9" s="10"/>
      <c r="AC9" s="9"/>
      <c r="AD9" s="10"/>
      <c r="AE9" s="11"/>
      <c r="AF9" s="10"/>
      <c r="AG9" s="9"/>
      <c r="AH9" s="10"/>
      <c r="AI9" s="9"/>
      <c r="AJ9" s="10"/>
      <c r="AK9" s="9"/>
      <c r="AL9" s="10"/>
      <c r="AM9" s="11"/>
      <c r="AN9" s="10"/>
      <c r="AO9" s="9"/>
      <c r="AP9" s="10"/>
      <c r="AQ9" s="9"/>
      <c r="AR9" s="10"/>
      <c r="AS9" s="9"/>
      <c r="AT9" s="10"/>
      <c r="AU9" s="11"/>
      <c r="AV9" s="10"/>
      <c r="AW9" s="9"/>
      <c r="AX9" s="10"/>
      <c r="AY9" s="9"/>
      <c r="AZ9" s="10"/>
      <c r="BA9" s="9"/>
      <c r="BB9" s="10"/>
      <c r="BC9" s="11"/>
      <c r="BD9" s="10"/>
      <c r="BE9" s="9"/>
      <c r="BF9" s="10"/>
      <c r="BG9" s="9"/>
      <c r="BH9" s="10"/>
      <c r="BI9" s="9"/>
      <c r="BJ9" s="10"/>
      <c r="BK9" s="11"/>
    </row>
    <row r="10" spans="1:63" x14ac:dyDescent="0.3">
      <c r="A10" s="2"/>
      <c r="B10" s="2"/>
      <c r="C10" s="2"/>
      <c r="D10" s="2"/>
      <c r="E10" s="2"/>
      <c r="F10" s="2"/>
      <c r="G10" s="2"/>
      <c r="H10" s="2" t="s">
        <v>280</v>
      </c>
      <c r="I10" s="9">
        <v>897.24</v>
      </c>
      <c r="J10" s="10"/>
      <c r="K10" s="9">
        <v>0</v>
      </c>
      <c r="L10" s="10"/>
      <c r="M10" s="9">
        <f>ROUND((I10-K10),5)</f>
        <v>897.24</v>
      </c>
      <c r="N10" s="10"/>
      <c r="O10" s="11">
        <f>ROUND(IF(K10=0, IF(I10=0, 0, 1), I10/K10),5)</f>
        <v>1</v>
      </c>
      <c r="P10" s="10"/>
      <c r="Q10" s="9">
        <v>134.94999999999999</v>
      </c>
      <c r="R10" s="10"/>
      <c r="S10" s="9">
        <v>0</v>
      </c>
      <c r="T10" s="10"/>
      <c r="U10" s="9">
        <f>ROUND((Q10-S10),5)</f>
        <v>134.94999999999999</v>
      </c>
      <c r="V10" s="10"/>
      <c r="W10" s="11">
        <f>ROUND(IF(S10=0, IF(Q10=0, 0, 1), Q10/S10),5)</f>
        <v>1</v>
      </c>
      <c r="X10" s="10"/>
      <c r="Y10" s="9">
        <v>449.11</v>
      </c>
      <c r="Z10" s="10"/>
      <c r="AA10" s="9">
        <v>0</v>
      </c>
      <c r="AB10" s="10"/>
      <c r="AC10" s="9">
        <f>ROUND((Y10-AA10),5)</f>
        <v>449.11</v>
      </c>
      <c r="AD10" s="10"/>
      <c r="AE10" s="11">
        <f>ROUND(IF(AA10=0, IF(Y10=0, 0, 1), Y10/AA10),5)</f>
        <v>1</v>
      </c>
      <c r="AF10" s="10"/>
      <c r="AG10" s="9">
        <v>265.75</v>
      </c>
      <c r="AH10" s="10"/>
      <c r="AI10" s="9">
        <v>0</v>
      </c>
      <c r="AJ10" s="10"/>
      <c r="AK10" s="9">
        <f>ROUND((AG10-AI10),5)</f>
        <v>265.75</v>
      </c>
      <c r="AL10" s="10"/>
      <c r="AM10" s="11">
        <f>ROUND(IF(AI10=0, IF(AG10=0, 0, 1), AG10/AI10),5)</f>
        <v>1</v>
      </c>
      <c r="AN10" s="10"/>
      <c r="AO10" s="9">
        <v>89</v>
      </c>
      <c r="AP10" s="10"/>
      <c r="AQ10" s="9">
        <v>0</v>
      </c>
      <c r="AR10" s="10"/>
      <c r="AS10" s="9">
        <f>ROUND((AO10-AQ10),5)</f>
        <v>89</v>
      </c>
      <c r="AT10" s="10"/>
      <c r="AU10" s="11">
        <f>ROUND(IF(AQ10=0, IF(AO10=0, 0, 1), AO10/AQ10),5)</f>
        <v>1</v>
      </c>
      <c r="AV10" s="10"/>
      <c r="AW10" s="9">
        <v>446.7</v>
      </c>
      <c r="AX10" s="10"/>
      <c r="AY10" s="9">
        <v>0</v>
      </c>
      <c r="AZ10" s="10"/>
      <c r="BA10" s="9">
        <f>ROUND((AW10-AY10),5)</f>
        <v>446.7</v>
      </c>
      <c r="BB10" s="10"/>
      <c r="BC10" s="11">
        <f>ROUND(IF(AY10=0, IF(AW10=0, 0, 1), AW10/AY10),5)</f>
        <v>1</v>
      </c>
      <c r="BD10" s="10"/>
      <c r="BE10" s="9">
        <f>ROUND(I10+Q10+Y10+AG10+AO10+AW10,5)</f>
        <v>2282.75</v>
      </c>
      <c r="BF10" s="10"/>
      <c r="BG10" s="9">
        <f>ROUND(K10+S10+AA10+AI10+AQ10+AY10,5)</f>
        <v>0</v>
      </c>
      <c r="BH10" s="10"/>
      <c r="BI10" s="9">
        <f>ROUND((BE10-BG10),5)</f>
        <v>2282.75</v>
      </c>
      <c r="BJ10" s="10"/>
      <c r="BK10" s="11">
        <f>ROUND(IF(BG10=0, IF(BE10=0, 0, 1), BE10/BG10),5)</f>
        <v>1</v>
      </c>
    </row>
    <row r="11" spans="1:63" ht="19.5" thickBot="1" x14ac:dyDescent="0.35">
      <c r="A11" s="2"/>
      <c r="B11" s="2"/>
      <c r="C11" s="2"/>
      <c r="D11" s="2"/>
      <c r="E11" s="2"/>
      <c r="F11" s="2"/>
      <c r="G11" s="2"/>
      <c r="H11" s="2" t="s">
        <v>279</v>
      </c>
      <c r="I11" s="12">
        <v>0</v>
      </c>
      <c r="J11" s="10"/>
      <c r="K11" s="12">
        <v>1666</v>
      </c>
      <c r="L11" s="10"/>
      <c r="M11" s="12">
        <f>ROUND((I11-K11),5)</f>
        <v>-1666</v>
      </c>
      <c r="N11" s="10"/>
      <c r="O11" s="13">
        <f>ROUND(IF(K11=0, IF(I11=0, 0, 1), I11/K11),5)</f>
        <v>0</v>
      </c>
      <c r="P11" s="10"/>
      <c r="Q11" s="12">
        <v>0</v>
      </c>
      <c r="R11" s="10"/>
      <c r="S11" s="12">
        <v>1666</v>
      </c>
      <c r="T11" s="10"/>
      <c r="U11" s="12">
        <f>ROUND((Q11-S11),5)</f>
        <v>-1666</v>
      </c>
      <c r="V11" s="10"/>
      <c r="W11" s="13">
        <f>ROUND(IF(S11=0, IF(Q11=0, 0, 1), Q11/S11),5)</f>
        <v>0</v>
      </c>
      <c r="X11" s="10"/>
      <c r="Y11" s="12">
        <v>0</v>
      </c>
      <c r="Z11" s="10"/>
      <c r="AA11" s="12">
        <v>1666</v>
      </c>
      <c r="AB11" s="10"/>
      <c r="AC11" s="12">
        <f>ROUND((Y11-AA11),5)</f>
        <v>-1666</v>
      </c>
      <c r="AD11" s="10"/>
      <c r="AE11" s="13">
        <f>ROUND(IF(AA11=0, IF(Y11=0, 0, 1), Y11/AA11),5)</f>
        <v>0</v>
      </c>
      <c r="AF11" s="10"/>
      <c r="AG11" s="12">
        <v>0</v>
      </c>
      <c r="AH11" s="10"/>
      <c r="AI11" s="12">
        <v>1666</v>
      </c>
      <c r="AJ11" s="10"/>
      <c r="AK11" s="12">
        <f>ROUND((AG11-AI11),5)</f>
        <v>-1666</v>
      </c>
      <c r="AL11" s="10"/>
      <c r="AM11" s="13">
        <f>ROUND(IF(AI11=0, IF(AG11=0, 0, 1), AG11/AI11),5)</f>
        <v>0</v>
      </c>
      <c r="AN11" s="10"/>
      <c r="AO11" s="12">
        <v>0</v>
      </c>
      <c r="AP11" s="10"/>
      <c r="AQ11" s="12">
        <v>1667</v>
      </c>
      <c r="AR11" s="10"/>
      <c r="AS11" s="12">
        <f>ROUND((AO11-AQ11),5)</f>
        <v>-1667</v>
      </c>
      <c r="AT11" s="10"/>
      <c r="AU11" s="13">
        <f>ROUND(IF(AQ11=0, IF(AO11=0, 0, 1), AO11/AQ11),5)</f>
        <v>0</v>
      </c>
      <c r="AV11" s="10"/>
      <c r="AW11" s="12">
        <v>0</v>
      </c>
      <c r="AX11" s="10"/>
      <c r="AY11" s="12">
        <v>1667</v>
      </c>
      <c r="AZ11" s="10"/>
      <c r="BA11" s="12">
        <f>ROUND((AW11-AY11),5)</f>
        <v>-1667</v>
      </c>
      <c r="BB11" s="10"/>
      <c r="BC11" s="13">
        <f>ROUND(IF(AY11=0, IF(AW11=0, 0, 1), AW11/AY11),5)</f>
        <v>0</v>
      </c>
      <c r="BD11" s="10"/>
      <c r="BE11" s="12">
        <f>ROUND(I11+Q11+Y11+AG11+AO11+AW11,5)</f>
        <v>0</v>
      </c>
      <c r="BF11" s="10"/>
      <c r="BG11" s="12">
        <f>ROUND(K11+S11+AA11+AI11+AQ11+AY11,5)</f>
        <v>9998</v>
      </c>
      <c r="BH11" s="10"/>
      <c r="BI11" s="12">
        <f>ROUND((BE11-BG11),5)</f>
        <v>-9998</v>
      </c>
      <c r="BJ11" s="10"/>
      <c r="BK11" s="13">
        <f>ROUND(IF(BG11=0, IF(BE11=0, 0, 1), BE11/BG11),5)</f>
        <v>0</v>
      </c>
    </row>
    <row r="12" spans="1:63" x14ac:dyDescent="0.3">
      <c r="A12" s="2"/>
      <c r="B12" s="2"/>
      <c r="C12" s="2"/>
      <c r="D12" s="2"/>
      <c r="E12" s="2"/>
      <c r="F12" s="2"/>
      <c r="G12" s="2" t="s">
        <v>278</v>
      </c>
      <c r="H12" s="2"/>
      <c r="I12" s="9">
        <f>ROUND(SUM(I9:I11),5)</f>
        <v>897.24</v>
      </c>
      <c r="J12" s="10"/>
      <c r="K12" s="9">
        <f>ROUND(SUM(K9:K11),5)</f>
        <v>1666</v>
      </c>
      <c r="L12" s="10"/>
      <c r="M12" s="9">
        <f>ROUND((I12-K12),5)</f>
        <v>-768.76</v>
      </c>
      <c r="N12" s="10"/>
      <c r="O12" s="11">
        <f>ROUND(IF(K12=0, IF(I12=0, 0, 1), I12/K12),5)</f>
        <v>0.53856000000000004</v>
      </c>
      <c r="P12" s="10"/>
      <c r="Q12" s="9">
        <f>ROUND(SUM(Q9:Q11),5)</f>
        <v>134.94999999999999</v>
      </c>
      <c r="R12" s="10"/>
      <c r="S12" s="9">
        <f>ROUND(SUM(S9:S11),5)</f>
        <v>1666</v>
      </c>
      <c r="T12" s="10"/>
      <c r="U12" s="9">
        <f>ROUND((Q12-S12),5)</f>
        <v>-1531.05</v>
      </c>
      <c r="V12" s="10"/>
      <c r="W12" s="11">
        <f>ROUND(IF(S12=0, IF(Q12=0, 0, 1), Q12/S12),5)</f>
        <v>8.1000000000000003E-2</v>
      </c>
      <c r="X12" s="10"/>
      <c r="Y12" s="9">
        <f>ROUND(SUM(Y9:Y11),5)</f>
        <v>449.11</v>
      </c>
      <c r="Z12" s="10"/>
      <c r="AA12" s="9">
        <f>ROUND(SUM(AA9:AA11),5)</f>
        <v>1666</v>
      </c>
      <c r="AB12" s="10"/>
      <c r="AC12" s="9">
        <f>ROUND((Y12-AA12),5)</f>
        <v>-1216.8900000000001</v>
      </c>
      <c r="AD12" s="10"/>
      <c r="AE12" s="11">
        <f>ROUND(IF(AA12=0, IF(Y12=0, 0, 1), Y12/AA12),5)</f>
        <v>0.26956999999999998</v>
      </c>
      <c r="AF12" s="10"/>
      <c r="AG12" s="9">
        <f>ROUND(SUM(AG9:AG11),5)</f>
        <v>265.75</v>
      </c>
      <c r="AH12" s="10"/>
      <c r="AI12" s="9">
        <f>ROUND(SUM(AI9:AI11),5)</f>
        <v>1666</v>
      </c>
      <c r="AJ12" s="10"/>
      <c r="AK12" s="9">
        <f>ROUND((AG12-AI12),5)</f>
        <v>-1400.25</v>
      </c>
      <c r="AL12" s="10"/>
      <c r="AM12" s="11">
        <f>ROUND(IF(AI12=0, IF(AG12=0, 0, 1), AG12/AI12),5)</f>
        <v>0.15951000000000001</v>
      </c>
      <c r="AN12" s="10"/>
      <c r="AO12" s="9">
        <f>ROUND(SUM(AO9:AO11),5)</f>
        <v>89</v>
      </c>
      <c r="AP12" s="10"/>
      <c r="AQ12" s="9">
        <f>ROUND(SUM(AQ9:AQ11),5)</f>
        <v>1667</v>
      </c>
      <c r="AR12" s="10"/>
      <c r="AS12" s="9">
        <f>ROUND((AO12-AQ12),5)</f>
        <v>-1578</v>
      </c>
      <c r="AT12" s="10"/>
      <c r="AU12" s="11">
        <f>ROUND(IF(AQ12=0, IF(AO12=0, 0, 1), AO12/AQ12),5)</f>
        <v>5.339E-2</v>
      </c>
      <c r="AV12" s="10"/>
      <c r="AW12" s="9">
        <f>ROUND(SUM(AW9:AW11),5)</f>
        <v>446.7</v>
      </c>
      <c r="AX12" s="10"/>
      <c r="AY12" s="9">
        <f>ROUND(SUM(AY9:AY11),5)</f>
        <v>1667</v>
      </c>
      <c r="AZ12" s="10"/>
      <c r="BA12" s="9">
        <f>ROUND((AW12-AY12),5)</f>
        <v>-1220.3</v>
      </c>
      <c r="BB12" s="10"/>
      <c r="BC12" s="11">
        <f>ROUND(IF(AY12=0, IF(AW12=0, 0, 1), AW12/AY12),5)</f>
        <v>0.26796999999999999</v>
      </c>
      <c r="BD12" s="10"/>
      <c r="BE12" s="9">
        <f>ROUND(I12+Q12+Y12+AG12+AO12+AW12,5)</f>
        <v>2282.75</v>
      </c>
      <c r="BF12" s="10"/>
      <c r="BG12" s="9">
        <f>ROUND(K12+S12+AA12+AI12+AQ12+AY12,5)</f>
        <v>9998</v>
      </c>
      <c r="BH12" s="10"/>
      <c r="BI12" s="9">
        <f>ROUND((BE12-BG12),5)</f>
        <v>-7715.25</v>
      </c>
      <c r="BJ12" s="10"/>
      <c r="BK12" s="11">
        <f>ROUND(IF(BG12=0, IF(BE12=0, 0, 1), BE12/BG12),5)</f>
        <v>0.22832</v>
      </c>
    </row>
    <row r="13" spans="1:63" x14ac:dyDescent="0.3">
      <c r="A13" s="2"/>
      <c r="B13" s="2"/>
      <c r="C13" s="2"/>
      <c r="D13" s="2"/>
      <c r="E13" s="2"/>
      <c r="F13" s="2"/>
      <c r="G13" s="2" t="s">
        <v>277</v>
      </c>
      <c r="H13" s="2"/>
      <c r="I13" s="9"/>
      <c r="J13" s="10"/>
      <c r="K13" s="9"/>
      <c r="L13" s="10"/>
      <c r="M13" s="9"/>
      <c r="N13" s="10"/>
      <c r="O13" s="11"/>
      <c r="P13" s="10"/>
      <c r="Q13" s="9"/>
      <c r="R13" s="10"/>
      <c r="S13" s="9"/>
      <c r="T13" s="10"/>
      <c r="U13" s="9"/>
      <c r="V13" s="10"/>
      <c r="W13" s="11"/>
      <c r="X13" s="10"/>
      <c r="Y13" s="9"/>
      <c r="Z13" s="10"/>
      <c r="AA13" s="9"/>
      <c r="AB13" s="10"/>
      <c r="AC13" s="9"/>
      <c r="AD13" s="10"/>
      <c r="AE13" s="11"/>
      <c r="AF13" s="10"/>
      <c r="AG13" s="9"/>
      <c r="AH13" s="10"/>
      <c r="AI13" s="9"/>
      <c r="AJ13" s="10"/>
      <c r="AK13" s="9"/>
      <c r="AL13" s="10"/>
      <c r="AM13" s="11"/>
      <c r="AN13" s="10"/>
      <c r="AO13" s="9"/>
      <c r="AP13" s="10"/>
      <c r="AQ13" s="9"/>
      <c r="AR13" s="10"/>
      <c r="AS13" s="9"/>
      <c r="AT13" s="10"/>
      <c r="AU13" s="11"/>
      <c r="AV13" s="10"/>
      <c r="AW13" s="9"/>
      <c r="AX13" s="10"/>
      <c r="AY13" s="9"/>
      <c r="AZ13" s="10"/>
      <c r="BA13" s="9"/>
      <c r="BB13" s="10"/>
      <c r="BC13" s="11"/>
      <c r="BD13" s="10"/>
      <c r="BE13" s="9"/>
      <c r="BF13" s="10"/>
      <c r="BG13" s="9"/>
      <c r="BH13" s="10"/>
      <c r="BI13" s="9"/>
      <c r="BJ13" s="10"/>
      <c r="BK13" s="11"/>
    </row>
    <row r="14" spans="1:63" x14ac:dyDescent="0.3">
      <c r="A14" s="2"/>
      <c r="B14" s="2"/>
      <c r="C14" s="2"/>
      <c r="D14" s="2"/>
      <c r="E14" s="2"/>
      <c r="F14" s="2"/>
      <c r="G14" s="2"/>
      <c r="H14" s="2" t="s">
        <v>276</v>
      </c>
      <c r="I14" s="9">
        <v>0</v>
      </c>
      <c r="J14" s="10"/>
      <c r="K14" s="9">
        <v>1000</v>
      </c>
      <c r="L14" s="10"/>
      <c r="M14" s="9">
        <f t="shared" ref="M14:M19" si="0">ROUND((I14-K14),5)</f>
        <v>-1000</v>
      </c>
      <c r="N14" s="10"/>
      <c r="O14" s="11">
        <f t="shared" ref="O14:O19" si="1">ROUND(IF(K14=0, IF(I14=0, 0, 1), I14/K14),5)</f>
        <v>0</v>
      </c>
      <c r="P14" s="10"/>
      <c r="Q14" s="9">
        <v>360.12</v>
      </c>
      <c r="R14" s="10"/>
      <c r="S14" s="9">
        <v>1000</v>
      </c>
      <c r="T14" s="10"/>
      <c r="U14" s="9">
        <f t="shared" ref="U14:U19" si="2">ROUND((Q14-S14),5)</f>
        <v>-639.88</v>
      </c>
      <c r="V14" s="10"/>
      <c r="W14" s="11">
        <f t="shared" ref="W14:W19" si="3">ROUND(IF(S14=0, IF(Q14=0, 0, 1), Q14/S14),5)</f>
        <v>0.36012</v>
      </c>
      <c r="X14" s="10"/>
      <c r="Y14" s="9">
        <v>649.98</v>
      </c>
      <c r="Z14" s="10"/>
      <c r="AA14" s="9">
        <v>1000</v>
      </c>
      <c r="AB14" s="10"/>
      <c r="AC14" s="9">
        <f t="shared" ref="AC14:AC19" si="4">ROUND((Y14-AA14),5)</f>
        <v>-350.02</v>
      </c>
      <c r="AD14" s="10"/>
      <c r="AE14" s="11">
        <f t="shared" ref="AE14:AE19" si="5">ROUND(IF(AA14=0, IF(Y14=0, 0, 1), Y14/AA14),5)</f>
        <v>0.64998</v>
      </c>
      <c r="AF14" s="10"/>
      <c r="AG14" s="9">
        <v>0</v>
      </c>
      <c r="AH14" s="10"/>
      <c r="AI14" s="9">
        <v>1000</v>
      </c>
      <c r="AJ14" s="10"/>
      <c r="AK14" s="9">
        <f t="shared" ref="AK14:AK19" si="6">ROUND((AG14-AI14),5)</f>
        <v>-1000</v>
      </c>
      <c r="AL14" s="10"/>
      <c r="AM14" s="11">
        <f t="shared" ref="AM14:AM19" si="7">ROUND(IF(AI14=0, IF(AG14=0, 0, 1), AG14/AI14),5)</f>
        <v>0</v>
      </c>
      <c r="AN14" s="10"/>
      <c r="AO14" s="9">
        <v>0</v>
      </c>
      <c r="AP14" s="10"/>
      <c r="AQ14" s="9">
        <v>1000</v>
      </c>
      <c r="AR14" s="10"/>
      <c r="AS14" s="9">
        <f t="shared" ref="AS14:AS19" si="8">ROUND((AO14-AQ14),5)</f>
        <v>-1000</v>
      </c>
      <c r="AT14" s="10"/>
      <c r="AU14" s="11">
        <f t="shared" ref="AU14:AU19" si="9">ROUND(IF(AQ14=0, IF(AO14=0, 0, 1), AO14/AQ14),5)</f>
        <v>0</v>
      </c>
      <c r="AV14" s="10"/>
      <c r="AW14" s="9">
        <v>369.57</v>
      </c>
      <c r="AX14" s="10"/>
      <c r="AY14" s="9">
        <v>1000</v>
      </c>
      <c r="AZ14" s="10"/>
      <c r="BA14" s="9">
        <f t="shared" ref="BA14:BA19" si="10">ROUND((AW14-AY14),5)</f>
        <v>-630.42999999999995</v>
      </c>
      <c r="BB14" s="10"/>
      <c r="BC14" s="11">
        <f t="shared" ref="BC14:BC19" si="11">ROUND(IF(AY14=0, IF(AW14=0, 0, 1), AW14/AY14),5)</f>
        <v>0.36957000000000001</v>
      </c>
      <c r="BD14" s="10"/>
      <c r="BE14" s="9">
        <f t="shared" ref="BE14:BE23" si="12">ROUND(I14+Q14+Y14+AG14+AO14+AW14,5)</f>
        <v>1379.67</v>
      </c>
      <c r="BF14" s="10"/>
      <c r="BG14" s="9">
        <f t="shared" ref="BG14:BG19" si="13">ROUND(K14+S14+AA14+AI14+AQ14+AY14,5)</f>
        <v>6000</v>
      </c>
      <c r="BH14" s="10"/>
      <c r="BI14" s="9">
        <f t="shared" ref="BI14:BI19" si="14">ROUND((BE14-BG14),5)</f>
        <v>-4620.33</v>
      </c>
      <c r="BJ14" s="10"/>
      <c r="BK14" s="11">
        <f t="shared" ref="BK14:BK19" si="15">ROUND(IF(BG14=0, IF(BE14=0, 0, 1), BE14/BG14),5)</f>
        <v>0.22994999999999999</v>
      </c>
    </row>
    <row r="15" spans="1:63" hidden="1" x14ac:dyDescent="0.3">
      <c r="A15" s="2"/>
      <c r="B15" s="2"/>
      <c r="C15" s="2"/>
      <c r="D15" s="2"/>
      <c r="E15" s="2"/>
      <c r="F15" s="2"/>
      <c r="G15" s="2"/>
      <c r="H15" s="2" t="s">
        <v>275</v>
      </c>
      <c r="I15" s="9">
        <v>0</v>
      </c>
      <c r="J15" s="10"/>
      <c r="K15" s="9">
        <v>0</v>
      </c>
      <c r="L15" s="10"/>
      <c r="M15" s="9">
        <f t="shared" si="0"/>
        <v>0</v>
      </c>
      <c r="N15" s="10"/>
      <c r="O15" s="11">
        <f t="shared" si="1"/>
        <v>0</v>
      </c>
      <c r="P15" s="10"/>
      <c r="Q15" s="9">
        <v>0</v>
      </c>
      <c r="R15" s="10"/>
      <c r="S15" s="9">
        <v>0</v>
      </c>
      <c r="T15" s="10"/>
      <c r="U15" s="9">
        <f t="shared" si="2"/>
        <v>0</v>
      </c>
      <c r="V15" s="10"/>
      <c r="W15" s="11">
        <f t="shared" si="3"/>
        <v>0</v>
      </c>
      <c r="X15" s="10"/>
      <c r="Y15" s="9">
        <v>0</v>
      </c>
      <c r="Z15" s="10"/>
      <c r="AA15" s="9">
        <v>0</v>
      </c>
      <c r="AB15" s="10"/>
      <c r="AC15" s="9">
        <f t="shared" si="4"/>
        <v>0</v>
      </c>
      <c r="AD15" s="10"/>
      <c r="AE15" s="11">
        <f t="shared" si="5"/>
        <v>0</v>
      </c>
      <c r="AF15" s="10"/>
      <c r="AG15" s="9">
        <v>0</v>
      </c>
      <c r="AH15" s="10"/>
      <c r="AI15" s="9">
        <v>0</v>
      </c>
      <c r="AJ15" s="10"/>
      <c r="AK15" s="9">
        <f t="shared" si="6"/>
        <v>0</v>
      </c>
      <c r="AL15" s="10"/>
      <c r="AM15" s="11">
        <f t="shared" si="7"/>
        <v>0</v>
      </c>
      <c r="AN15" s="10"/>
      <c r="AO15" s="9">
        <v>0</v>
      </c>
      <c r="AP15" s="10"/>
      <c r="AQ15" s="9">
        <v>0</v>
      </c>
      <c r="AR15" s="10"/>
      <c r="AS15" s="9">
        <f t="shared" si="8"/>
        <v>0</v>
      </c>
      <c r="AT15" s="10"/>
      <c r="AU15" s="11">
        <f t="shared" si="9"/>
        <v>0</v>
      </c>
      <c r="AV15" s="10"/>
      <c r="AW15" s="9">
        <v>0</v>
      </c>
      <c r="AX15" s="10"/>
      <c r="AY15" s="9">
        <v>0</v>
      </c>
      <c r="AZ15" s="10"/>
      <c r="BA15" s="9">
        <f t="shared" si="10"/>
        <v>0</v>
      </c>
      <c r="BB15" s="10"/>
      <c r="BC15" s="11">
        <f t="shared" si="11"/>
        <v>0</v>
      </c>
      <c r="BD15" s="10"/>
      <c r="BE15" s="9">
        <f t="shared" si="12"/>
        <v>0</v>
      </c>
      <c r="BF15" s="10"/>
      <c r="BG15" s="9">
        <f t="shared" si="13"/>
        <v>0</v>
      </c>
      <c r="BH15" s="10"/>
      <c r="BI15" s="9">
        <f t="shared" si="14"/>
        <v>0</v>
      </c>
      <c r="BJ15" s="10"/>
      <c r="BK15" s="11">
        <f t="shared" si="15"/>
        <v>0</v>
      </c>
    </row>
    <row r="16" spans="1:63" x14ac:dyDescent="0.3">
      <c r="A16" s="2"/>
      <c r="B16" s="2"/>
      <c r="C16" s="2"/>
      <c r="D16" s="2"/>
      <c r="E16" s="2"/>
      <c r="F16" s="2"/>
      <c r="G16" s="2"/>
      <c r="H16" s="2" t="s">
        <v>274</v>
      </c>
      <c r="I16" s="9">
        <v>0</v>
      </c>
      <c r="J16" s="10"/>
      <c r="K16" s="9">
        <v>382</v>
      </c>
      <c r="L16" s="10"/>
      <c r="M16" s="9">
        <f t="shared" si="0"/>
        <v>-382</v>
      </c>
      <c r="N16" s="10"/>
      <c r="O16" s="11">
        <f t="shared" si="1"/>
        <v>0</v>
      </c>
      <c r="P16" s="10"/>
      <c r="Q16" s="9">
        <v>4584</v>
      </c>
      <c r="R16" s="10"/>
      <c r="S16" s="9">
        <v>382</v>
      </c>
      <c r="T16" s="10"/>
      <c r="U16" s="9">
        <f t="shared" si="2"/>
        <v>4202</v>
      </c>
      <c r="V16" s="10"/>
      <c r="W16" s="11">
        <f t="shared" si="3"/>
        <v>12</v>
      </c>
      <c r="X16" s="10"/>
      <c r="Y16" s="9">
        <v>0</v>
      </c>
      <c r="Z16" s="10"/>
      <c r="AA16" s="9">
        <v>382</v>
      </c>
      <c r="AB16" s="10"/>
      <c r="AC16" s="9">
        <f t="shared" si="4"/>
        <v>-382</v>
      </c>
      <c r="AD16" s="10"/>
      <c r="AE16" s="11">
        <f t="shared" si="5"/>
        <v>0</v>
      </c>
      <c r="AF16" s="10"/>
      <c r="AG16" s="9">
        <v>0</v>
      </c>
      <c r="AH16" s="10"/>
      <c r="AI16" s="9">
        <v>382</v>
      </c>
      <c r="AJ16" s="10"/>
      <c r="AK16" s="9">
        <f t="shared" si="6"/>
        <v>-382</v>
      </c>
      <c r="AL16" s="10"/>
      <c r="AM16" s="11">
        <f t="shared" si="7"/>
        <v>0</v>
      </c>
      <c r="AN16" s="10"/>
      <c r="AO16" s="9">
        <v>0</v>
      </c>
      <c r="AP16" s="10"/>
      <c r="AQ16" s="9">
        <v>382</v>
      </c>
      <c r="AR16" s="10"/>
      <c r="AS16" s="9">
        <f t="shared" si="8"/>
        <v>-382</v>
      </c>
      <c r="AT16" s="10"/>
      <c r="AU16" s="11">
        <f t="shared" si="9"/>
        <v>0</v>
      </c>
      <c r="AV16" s="10"/>
      <c r="AW16" s="9">
        <v>0</v>
      </c>
      <c r="AX16" s="10"/>
      <c r="AY16" s="9">
        <v>382</v>
      </c>
      <c r="AZ16" s="10"/>
      <c r="BA16" s="9">
        <f t="shared" si="10"/>
        <v>-382</v>
      </c>
      <c r="BB16" s="10"/>
      <c r="BC16" s="11">
        <f t="shared" si="11"/>
        <v>0</v>
      </c>
      <c r="BD16" s="10"/>
      <c r="BE16" s="9">
        <f t="shared" si="12"/>
        <v>4584</v>
      </c>
      <c r="BF16" s="10"/>
      <c r="BG16" s="9">
        <f t="shared" si="13"/>
        <v>2292</v>
      </c>
      <c r="BH16" s="10"/>
      <c r="BI16" s="9">
        <f t="shared" si="14"/>
        <v>2292</v>
      </c>
      <c r="BJ16" s="10"/>
      <c r="BK16" s="11">
        <f t="shared" si="15"/>
        <v>2</v>
      </c>
    </row>
    <row r="17" spans="1:63" x14ac:dyDescent="0.3">
      <c r="A17" s="2"/>
      <c r="B17" s="2"/>
      <c r="C17" s="2"/>
      <c r="D17" s="2"/>
      <c r="E17" s="2"/>
      <c r="F17" s="2"/>
      <c r="G17" s="2"/>
      <c r="H17" s="2" t="s">
        <v>273</v>
      </c>
      <c r="I17" s="9">
        <v>2828.76</v>
      </c>
      <c r="J17" s="10"/>
      <c r="K17" s="9">
        <v>2500</v>
      </c>
      <c r="L17" s="10"/>
      <c r="M17" s="9">
        <f t="shared" si="0"/>
        <v>328.76</v>
      </c>
      <c r="N17" s="10"/>
      <c r="O17" s="11">
        <f t="shared" si="1"/>
        <v>1.1315</v>
      </c>
      <c r="P17" s="10"/>
      <c r="Q17" s="9">
        <v>2709.57</v>
      </c>
      <c r="R17" s="10"/>
      <c r="S17" s="9">
        <v>2500</v>
      </c>
      <c r="T17" s="10"/>
      <c r="U17" s="9">
        <f t="shared" si="2"/>
        <v>209.57</v>
      </c>
      <c r="V17" s="10"/>
      <c r="W17" s="11">
        <f t="shared" si="3"/>
        <v>1.0838300000000001</v>
      </c>
      <c r="X17" s="10"/>
      <c r="Y17" s="9">
        <v>2261.4</v>
      </c>
      <c r="Z17" s="10"/>
      <c r="AA17" s="9">
        <v>2500</v>
      </c>
      <c r="AB17" s="10"/>
      <c r="AC17" s="9">
        <f t="shared" si="4"/>
        <v>-238.6</v>
      </c>
      <c r="AD17" s="10"/>
      <c r="AE17" s="11">
        <f t="shared" si="5"/>
        <v>0.90456000000000003</v>
      </c>
      <c r="AF17" s="10"/>
      <c r="AG17" s="9">
        <v>651.09</v>
      </c>
      <c r="AH17" s="10"/>
      <c r="AI17" s="9">
        <v>2500</v>
      </c>
      <c r="AJ17" s="10"/>
      <c r="AK17" s="9">
        <f t="shared" si="6"/>
        <v>-1848.91</v>
      </c>
      <c r="AL17" s="10"/>
      <c r="AM17" s="11">
        <f t="shared" si="7"/>
        <v>0.26044</v>
      </c>
      <c r="AN17" s="10"/>
      <c r="AO17" s="9">
        <v>0</v>
      </c>
      <c r="AP17" s="10"/>
      <c r="AQ17" s="9">
        <v>2500</v>
      </c>
      <c r="AR17" s="10"/>
      <c r="AS17" s="9">
        <f t="shared" si="8"/>
        <v>-2500</v>
      </c>
      <c r="AT17" s="10"/>
      <c r="AU17" s="11">
        <f t="shared" si="9"/>
        <v>0</v>
      </c>
      <c r="AV17" s="10"/>
      <c r="AW17" s="9">
        <v>0</v>
      </c>
      <c r="AX17" s="10"/>
      <c r="AY17" s="9">
        <v>2500</v>
      </c>
      <c r="AZ17" s="10"/>
      <c r="BA17" s="9">
        <f t="shared" si="10"/>
        <v>-2500</v>
      </c>
      <c r="BB17" s="10"/>
      <c r="BC17" s="11">
        <f t="shared" si="11"/>
        <v>0</v>
      </c>
      <c r="BD17" s="10"/>
      <c r="BE17" s="9">
        <f t="shared" si="12"/>
        <v>8450.82</v>
      </c>
      <c r="BF17" s="10"/>
      <c r="BG17" s="9">
        <f t="shared" si="13"/>
        <v>15000</v>
      </c>
      <c r="BH17" s="10"/>
      <c r="BI17" s="9">
        <f t="shared" si="14"/>
        <v>-6549.18</v>
      </c>
      <c r="BJ17" s="10"/>
      <c r="BK17" s="11">
        <f t="shared" si="15"/>
        <v>0.56338999999999995</v>
      </c>
    </row>
    <row r="18" spans="1:63" x14ac:dyDescent="0.3">
      <c r="A18" s="2"/>
      <c r="B18" s="2"/>
      <c r="C18" s="2"/>
      <c r="D18" s="2"/>
      <c r="E18" s="2"/>
      <c r="F18" s="2"/>
      <c r="G18" s="2"/>
      <c r="H18" s="2" t="s">
        <v>272</v>
      </c>
      <c r="I18" s="9">
        <v>744.89</v>
      </c>
      <c r="J18" s="10"/>
      <c r="K18" s="9">
        <v>1041</v>
      </c>
      <c r="L18" s="10"/>
      <c r="M18" s="9">
        <f t="shared" si="0"/>
        <v>-296.11</v>
      </c>
      <c r="N18" s="10"/>
      <c r="O18" s="11">
        <f t="shared" si="1"/>
        <v>0.71555000000000002</v>
      </c>
      <c r="P18" s="10"/>
      <c r="Q18" s="9">
        <v>2988.1</v>
      </c>
      <c r="R18" s="10"/>
      <c r="S18" s="9">
        <v>1041</v>
      </c>
      <c r="T18" s="10"/>
      <c r="U18" s="9">
        <f t="shared" si="2"/>
        <v>1947.1</v>
      </c>
      <c r="V18" s="10"/>
      <c r="W18" s="11">
        <f t="shared" si="3"/>
        <v>2.8704100000000001</v>
      </c>
      <c r="X18" s="10"/>
      <c r="Y18" s="9">
        <v>1972.62</v>
      </c>
      <c r="Z18" s="10"/>
      <c r="AA18" s="9">
        <v>1041</v>
      </c>
      <c r="AB18" s="10"/>
      <c r="AC18" s="9">
        <f t="shared" si="4"/>
        <v>931.62</v>
      </c>
      <c r="AD18" s="10"/>
      <c r="AE18" s="11">
        <f t="shared" si="5"/>
        <v>1.89493</v>
      </c>
      <c r="AF18" s="10"/>
      <c r="AG18" s="9">
        <v>0</v>
      </c>
      <c r="AH18" s="10"/>
      <c r="AI18" s="9">
        <v>1041</v>
      </c>
      <c r="AJ18" s="10"/>
      <c r="AK18" s="9">
        <f t="shared" si="6"/>
        <v>-1041</v>
      </c>
      <c r="AL18" s="10"/>
      <c r="AM18" s="11">
        <f t="shared" si="7"/>
        <v>0</v>
      </c>
      <c r="AN18" s="10"/>
      <c r="AO18" s="9">
        <v>0</v>
      </c>
      <c r="AP18" s="10"/>
      <c r="AQ18" s="9">
        <v>1042</v>
      </c>
      <c r="AR18" s="10"/>
      <c r="AS18" s="9">
        <f t="shared" si="8"/>
        <v>-1042</v>
      </c>
      <c r="AT18" s="10"/>
      <c r="AU18" s="11">
        <f t="shared" si="9"/>
        <v>0</v>
      </c>
      <c r="AV18" s="10"/>
      <c r="AW18" s="9">
        <v>0</v>
      </c>
      <c r="AX18" s="10"/>
      <c r="AY18" s="9">
        <v>1042</v>
      </c>
      <c r="AZ18" s="10"/>
      <c r="BA18" s="9">
        <f t="shared" si="10"/>
        <v>-1042</v>
      </c>
      <c r="BB18" s="10"/>
      <c r="BC18" s="11">
        <f t="shared" si="11"/>
        <v>0</v>
      </c>
      <c r="BD18" s="10"/>
      <c r="BE18" s="9">
        <f t="shared" si="12"/>
        <v>5705.61</v>
      </c>
      <c r="BF18" s="10"/>
      <c r="BG18" s="9">
        <f t="shared" si="13"/>
        <v>6248</v>
      </c>
      <c r="BH18" s="10"/>
      <c r="BI18" s="9">
        <f t="shared" si="14"/>
        <v>-542.39</v>
      </c>
      <c r="BJ18" s="10"/>
      <c r="BK18" s="11">
        <f t="shared" si="15"/>
        <v>0.91318999999999995</v>
      </c>
    </row>
    <row r="19" spans="1:63" x14ac:dyDescent="0.3">
      <c r="A19" s="2"/>
      <c r="B19" s="2"/>
      <c r="C19" s="2"/>
      <c r="D19" s="2"/>
      <c r="E19" s="2"/>
      <c r="F19" s="2"/>
      <c r="G19" s="2"/>
      <c r="H19" s="2" t="s">
        <v>271</v>
      </c>
      <c r="I19" s="9">
        <v>372.23</v>
      </c>
      <c r="J19" s="10"/>
      <c r="K19" s="9">
        <v>16666</v>
      </c>
      <c r="L19" s="10"/>
      <c r="M19" s="9">
        <f t="shared" si="0"/>
        <v>-16293.77</v>
      </c>
      <c r="N19" s="10"/>
      <c r="O19" s="11">
        <f t="shared" si="1"/>
        <v>2.2329999999999999E-2</v>
      </c>
      <c r="P19" s="10"/>
      <c r="Q19" s="9">
        <v>3140.66</v>
      </c>
      <c r="R19" s="10"/>
      <c r="S19" s="9">
        <v>16666</v>
      </c>
      <c r="T19" s="10"/>
      <c r="U19" s="9">
        <f t="shared" si="2"/>
        <v>-13525.34</v>
      </c>
      <c r="V19" s="10"/>
      <c r="W19" s="11">
        <f t="shared" si="3"/>
        <v>0.18845000000000001</v>
      </c>
      <c r="X19" s="10"/>
      <c r="Y19" s="9">
        <v>2636.69</v>
      </c>
      <c r="Z19" s="10"/>
      <c r="AA19" s="9">
        <v>16666</v>
      </c>
      <c r="AB19" s="10"/>
      <c r="AC19" s="9">
        <f t="shared" si="4"/>
        <v>-14029.31</v>
      </c>
      <c r="AD19" s="10"/>
      <c r="AE19" s="11">
        <f t="shared" si="5"/>
        <v>0.15820999999999999</v>
      </c>
      <c r="AF19" s="10"/>
      <c r="AG19" s="9">
        <v>4096.93</v>
      </c>
      <c r="AH19" s="10"/>
      <c r="AI19" s="9">
        <v>16666</v>
      </c>
      <c r="AJ19" s="10"/>
      <c r="AK19" s="9">
        <f t="shared" si="6"/>
        <v>-12569.07</v>
      </c>
      <c r="AL19" s="10"/>
      <c r="AM19" s="11">
        <f t="shared" si="7"/>
        <v>0.24582999999999999</v>
      </c>
      <c r="AN19" s="10"/>
      <c r="AO19" s="9">
        <v>3720.04</v>
      </c>
      <c r="AP19" s="10"/>
      <c r="AQ19" s="9">
        <v>16667</v>
      </c>
      <c r="AR19" s="10"/>
      <c r="AS19" s="9">
        <f t="shared" si="8"/>
        <v>-12946.96</v>
      </c>
      <c r="AT19" s="10"/>
      <c r="AU19" s="11">
        <f t="shared" si="9"/>
        <v>0.22320000000000001</v>
      </c>
      <c r="AV19" s="10"/>
      <c r="AW19" s="9">
        <v>2516.0700000000002</v>
      </c>
      <c r="AX19" s="10"/>
      <c r="AY19" s="9">
        <v>16667</v>
      </c>
      <c r="AZ19" s="10"/>
      <c r="BA19" s="9">
        <f t="shared" si="10"/>
        <v>-14150.93</v>
      </c>
      <c r="BB19" s="10"/>
      <c r="BC19" s="11">
        <f t="shared" si="11"/>
        <v>0.15096000000000001</v>
      </c>
      <c r="BD19" s="10"/>
      <c r="BE19" s="9">
        <f t="shared" si="12"/>
        <v>16482.62</v>
      </c>
      <c r="BF19" s="10"/>
      <c r="BG19" s="9">
        <f t="shared" si="13"/>
        <v>99998</v>
      </c>
      <c r="BH19" s="10"/>
      <c r="BI19" s="9">
        <f t="shared" si="14"/>
        <v>-83515.38</v>
      </c>
      <c r="BJ19" s="10"/>
      <c r="BK19" s="11">
        <f t="shared" si="15"/>
        <v>0.16483</v>
      </c>
    </row>
    <row r="20" spans="1:63" x14ac:dyDescent="0.3">
      <c r="A20" s="2"/>
      <c r="B20" s="2"/>
      <c r="C20" s="2"/>
      <c r="D20" s="2"/>
      <c r="E20" s="2"/>
      <c r="F20" s="2"/>
      <c r="G20" s="2"/>
      <c r="H20" s="2" t="s">
        <v>270</v>
      </c>
      <c r="I20" s="9">
        <v>0</v>
      </c>
      <c r="J20" s="10"/>
      <c r="K20" s="9"/>
      <c r="L20" s="10"/>
      <c r="M20" s="9"/>
      <c r="N20" s="10"/>
      <c r="O20" s="11"/>
      <c r="P20" s="10"/>
      <c r="Q20" s="9">
        <v>10000</v>
      </c>
      <c r="R20" s="10"/>
      <c r="S20" s="9"/>
      <c r="T20" s="10"/>
      <c r="U20" s="9"/>
      <c r="V20" s="10"/>
      <c r="W20" s="11"/>
      <c r="X20" s="10"/>
      <c r="Y20" s="9">
        <v>0</v>
      </c>
      <c r="Z20" s="10"/>
      <c r="AA20" s="9"/>
      <c r="AB20" s="10"/>
      <c r="AC20" s="9"/>
      <c r="AD20" s="10"/>
      <c r="AE20" s="11"/>
      <c r="AF20" s="10"/>
      <c r="AG20" s="9">
        <v>0</v>
      </c>
      <c r="AH20" s="10"/>
      <c r="AI20" s="9"/>
      <c r="AJ20" s="10"/>
      <c r="AK20" s="9"/>
      <c r="AL20" s="10"/>
      <c r="AM20" s="11"/>
      <c r="AN20" s="10"/>
      <c r="AO20" s="9">
        <v>0</v>
      </c>
      <c r="AP20" s="10"/>
      <c r="AQ20" s="9"/>
      <c r="AR20" s="10"/>
      <c r="AS20" s="9"/>
      <c r="AT20" s="10"/>
      <c r="AU20" s="11"/>
      <c r="AV20" s="10"/>
      <c r="AW20" s="9">
        <v>0</v>
      </c>
      <c r="AX20" s="10"/>
      <c r="AY20" s="9"/>
      <c r="AZ20" s="10"/>
      <c r="BA20" s="9"/>
      <c r="BB20" s="10"/>
      <c r="BC20" s="11"/>
      <c r="BD20" s="10"/>
      <c r="BE20" s="9">
        <f t="shared" si="12"/>
        <v>10000</v>
      </c>
      <c r="BF20" s="10"/>
      <c r="BG20" s="9"/>
      <c r="BH20" s="10"/>
      <c r="BI20" s="9"/>
      <c r="BJ20" s="10"/>
      <c r="BK20" s="11"/>
    </row>
    <row r="21" spans="1:63" x14ac:dyDescent="0.3">
      <c r="A21" s="2"/>
      <c r="B21" s="2"/>
      <c r="C21" s="2"/>
      <c r="D21" s="2"/>
      <c r="E21" s="2"/>
      <c r="F21" s="2"/>
      <c r="G21" s="2"/>
      <c r="H21" s="2" t="s">
        <v>269</v>
      </c>
      <c r="I21" s="9">
        <v>0</v>
      </c>
      <c r="J21" s="10"/>
      <c r="K21" s="9"/>
      <c r="L21" s="10"/>
      <c r="M21" s="9"/>
      <c r="N21" s="10"/>
      <c r="O21" s="11"/>
      <c r="P21" s="10"/>
      <c r="Q21" s="9">
        <v>0</v>
      </c>
      <c r="R21" s="10"/>
      <c r="S21" s="9"/>
      <c r="T21" s="10"/>
      <c r="U21" s="9"/>
      <c r="V21" s="10"/>
      <c r="W21" s="11"/>
      <c r="X21" s="10"/>
      <c r="Y21" s="9">
        <v>0</v>
      </c>
      <c r="Z21" s="10"/>
      <c r="AA21" s="9"/>
      <c r="AB21" s="10"/>
      <c r="AC21" s="9"/>
      <c r="AD21" s="10"/>
      <c r="AE21" s="11"/>
      <c r="AF21" s="10"/>
      <c r="AG21" s="9">
        <v>0</v>
      </c>
      <c r="AH21" s="10"/>
      <c r="AI21" s="9"/>
      <c r="AJ21" s="10"/>
      <c r="AK21" s="9"/>
      <c r="AL21" s="10"/>
      <c r="AM21" s="11"/>
      <c r="AN21" s="10"/>
      <c r="AO21" s="9">
        <v>0</v>
      </c>
      <c r="AP21" s="10"/>
      <c r="AQ21" s="9"/>
      <c r="AR21" s="10"/>
      <c r="AS21" s="9"/>
      <c r="AT21" s="10"/>
      <c r="AU21" s="11"/>
      <c r="AV21" s="10"/>
      <c r="AW21" s="9">
        <v>1599.58</v>
      </c>
      <c r="AX21" s="10"/>
      <c r="AY21" s="9"/>
      <c r="AZ21" s="10"/>
      <c r="BA21" s="9"/>
      <c r="BB21" s="10"/>
      <c r="BC21" s="11"/>
      <c r="BD21" s="10"/>
      <c r="BE21" s="9">
        <f t="shared" si="12"/>
        <v>1599.58</v>
      </c>
      <c r="BF21" s="10"/>
      <c r="BG21" s="9"/>
      <c r="BH21" s="10"/>
      <c r="BI21" s="9"/>
      <c r="BJ21" s="10"/>
      <c r="BK21" s="11"/>
    </row>
    <row r="22" spans="1:63" ht="19.5" thickBot="1" x14ac:dyDescent="0.35">
      <c r="A22" s="2"/>
      <c r="B22" s="2"/>
      <c r="C22" s="2"/>
      <c r="D22" s="2"/>
      <c r="E22" s="2"/>
      <c r="F22" s="2"/>
      <c r="G22" s="2"/>
      <c r="H22" s="2" t="s">
        <v>268</v>
      </c>
      <c r="I22" s="12">
        <v>63416.09</v>
      </c>
      <c r="J22" s="10"/>
      <c r="K22" s="12">
        <v>59697</v>
      </c>
      <c r="L22" s="10"/>
      <c r="M22" s="12">
        <f>ROUND((I22-K22),5)</f>
        <v>3719.09</v>
      </c>
      <c r="N22" s="10"/>
      <c r="O22" s="13">
        <f>ROUND(IF(K22=0, IF(I22=0, 0, 1), I22/K22),5)</f>
        <v>1.0623</v>
      </c>
      <c r="P22" s="10"/>
      <c r="Q22" s="12">
        <v>66339.17</v>
      </c>
      <c r="R22" s="10"/>
      <c r="S22" s="12">
        <v>59697</v>
      </c>
      <c r="T22" s="10"/>
      <c r="U22" s="12">
        <f>ROUND((Q22-S22),5)</f>
        <v>6642.17</v>
      </c>
      <c r="V22" s="10"/>
      <c r="W22" s="13">
        <f>ROUND(IF(S22=0, IF(Q22=0, 0, 1), Q22/S22),5)</f>
        <v>1.1112599999999999</v>
      </c>
      <c r="X22" s="10"/>
      <c r="Y22" s="12">
        <v>55203.59</v>
      </c>
      <c r="Z22" s="10"/>
      <c r="AA22" s="12">
        <v>59697</v>
      </c>
      <c r="AB22" s="10"/>
      <c r="AC22" s="12">
        <f>ROUND((Y22-AA22),5)</f>
        <v>-4493.41</v>
      </c>
      <c r="AD22" s="10"/>
      <c r="AE22" s="13">
        <f>ROUND(IF(AA22=0, IF(Y22=0, 0, 1), Y22/AA22),5)</f>
        <v>0.92473000000000005</v>
      </c>
      <c r="AF22" s="10"/>
      <c r="AG22" s="12">
        <v>51793.64</v>
      </c>
      <c r="AH22" s="10"/>
      <c r="AI22" s="12">
        <v>59697</v>
      </c>
      <c r="AJ22" s="10"/>
      <c r="AK22" s="12">
        <f>ROUND((AG22-AI22),5)</f>
        <v>-7903.36</v>
      </c>
      <c r="AL22" s="10"/>
      <c r="AM22" s="13">
        <f>ROUND(IF(AI22=0, IF(AG22=0, 0, 1), AG22/AI22),5)</f>
        <v>0.86760999999999999</v>
      </c>
      <c r="AN22" s="10"/>
      <c r="AO22" s="12">
        <v>56011.98</v>
      </c>
      <c r="AP22" s="10"/>
      <c r="AQ22" s="12">
        <v>59697</v>
      </c>
      <c r="AR22" s="10"/>
      <c r="AS22" s="12">
        <f>ROUND((AO22-AQ22),5)</f>
        <v>-3685.02</v>
      </c>
      <c r="AT22" s="10"/>
      <c r="AU22" s="13">
        <f>ROUND(IF(AQ22=0, IF(AO22=0, 0, 1), AO22/AQ22),5)</f>
        <v>0.93827000000000005</v>
      </c>
      <c r="AV22" s="10"/>
      <c r="AW22" s="12">
        <v>83704.94</v>
      </c>
      <c r="AX22" s="10"/>
      <c r="AY22" s="12">
        <v>59697</v>
      </c>
      <c r="AZ22" s="10"/>
      <c r="BA22" s="12">
        <f>ROUND((AW22-AY22),5)</f>
        <v>24007.94</v>
      </c>
      <c r="BB22" s="10"/>
      <c r="BC22" s="13">
        <f>ROUND(IF(AY22=0, IF(AW22=0, 0, 1), AW22/AY22),5)</f>
        <v>1.4021600000000001</v>
      </c>
      <c r="BD22" s="10"/>
      <c r="BE22" s="12">
        <f t="shared" si="12"/>
        <v>376469.41</v>
      </c>
      <c r="BF22" s="10"/>
      <c r="BG22" s="12">
        <f>ROUND(K22+S22+AA22+AI22+AQ22+AY22,5)</f>
        <v>358182</v>
      </c>
      <c r="BH22" s="10"/>
      <c r="BI22" s="12">
        <f>ROUND((BE22-BG22),5)</f>
        <v>18287.41</v>
      </c>
      <c r="BJ22" s="10"/>
      <c r="BK22" s="13">
        <f>ROUND(IF(BG22=0, IF(BE22=0, 0, 1), BE22/BG22),5)</f>
        <v>1.0510600000000001</v>
      </c>
    </row>
    <row r="23" spans="1:63" x14ac:dyDescent="0.3">
      <c r="A23" s="2"/>
      <c r="B23" s="2"/>
      <c r="C23" s="2"/>
      <c r="D23" s="2"/>
      <c r="E23" s="2"/>
      <c r="F23" s="2"/>
      <c r="G23" s="2" t="s">
        <v>267</v>
      </c>
      <c r="H23" s="2"/>
      <c r="I23" s="9">
        <f>ROUND(SUM(I13:I22),5)</f>
        <v>67361.97</v>
      </c>
      <c r="J23" s="10"/>
      <c r="K23" s="9">
        <f>ROUND(SUM(K13:K22),5)</f>
        <v>81286</v>
      </c>
      <c r="L23" s="10"/>
      <c r="M23" s="9">
        <f>ROUND((I23-K23),5)</f>
        <v>-13924.03</v>
      </c>
      <c r="N23" s="10"/>
      <c r="O23" s="11">
        <f>ROUND(IF(K23=0, IF(I23=0, 0, 1), I23/K23),5)</f>
        <v>0.82869999999999999</v>
      </c>
      <c r="P23" s="10"/>
      <c r="Q23" s="9">
        <f>ROUND(SUM(Q13:Q22),5)</f>
        <v>90121.62</v>
      </c>
      <c r="R23" s="10"/>
      <c r="S23" s="9">
        <f>ROUND(SUM(S13:S22),5)</f>
        <v>81286</v>
      </c>
      <c r="T23" s="10"/>
      <c r="U23" s="9">
        <f>ROUND((Q23-S23),5)</f>
        <v>8835.6200000000008</v>
      </c>
      <c r="V23" s="10"/>
      <c r="W23" s="11">
        <f>ROUND(IF(S23=0, IF(Q23=0, 0, 1), Q23/S23),5)</f>
        <v>1.1087</v>
      </c>
      <c r="X23" s="10"/>
      <c r="Y23" s="9">
        <f>ROUND(SUM(Y13:Y22),5)</f>
        <v>62724.28</v>
      </c>
      <c r="Z23" s="10"/>
      <c r="AA23" s="9">
        <f>ROUND(SUM(AA13:AA22),5)</f>
        <v>81286</v>
      </c>
      <c r="AB23" s="10"/>
      <c r="AC23" s="9">
        <f>ROUND((Y23-AA23),5)</f>
        <v>-18561.72</v>
      </c>
      <c r="AD23" s="10"/>
      <c r="AE23" s="11">
        <f>ROUND(IF(AA23=0, IF(Y23=0, 0, 1), Y23/AA23),5)</f>
        <v>0.77164999999999995</v>
      </c>
      <c r="AF23" s="10"/>
      <c r="AG23" s="9">
        <f>ROUND(SUM(AG13:AG22),5)</f>
        <v>56541.66</v>
      </c>
      <c r="AH23" s="10"/>
      <c r="AI23" s="9">
        <f>ROUND(SUM(AI13:AI22),5)</f>
        <v>81286</v>
      </c>
      <c r="AJ23" s="10"/>
      <c r="AK23" s="9">
        <f>ROUND((AG23-AI23),5)</f>
        <v>-24744.34</v>
      </c>
      <c r="AL23" s="10"/>
      <c r="AM23" s="11">
        <f>ROUND(IF(AI23=0, IF(AG23=0, 0, 1), AG23/AI23),5)</f>
        <v>0.69559000000000004</v>
      </c>
      <c r="AN23" s="10"/>
      <c r="AO23" s="9">
        <f>ROUND(SUM(AO13:AO22),5)</f>
        <v>59732.02</v>
      </c>
      <c r="AP23" s="10"/>
      <c r="AQ23" s="9">
        <f>ROUND(SUM(AQ13:AQ22),5)</f>
        <v>81288</v>
      </c>
      <c r="AR23" s="10"/>
      <c r="AS23" s="9">
        <f>ROUND((AO23-AQ23),5)</f>
        <v>-21555.98</v>
      </c>
      <c r="AT23" s="10"/>
      <c r="AU23" s="11">
        <f>ROUND(IF(AQ23=0, IF(AO23=0, 0, 1), AO23/AQ23),5)</f>
        <v>0.73482000000000003</v>
      </c>
      <c r="AV23" s="10"/>
      <c r="AW23" s="9">
        <f>ROUND(SUM(AW13:AW22),5)</f>
        <v>88190.16</v>
      </c>
      <c r="AX23" s="10"/>
      <c r="AY23" s="9">
        <f>ROUND(SUM(AY13:AY22),5)</f>
        <v>81288</v>
      </c>
      <c r="AZ23" s="10"/>
      <c r="BA23" s="9">
        <f>ROUND((AW23-AY23),5)</f>
        <v>6902.16</v>
      </c>
      <c r="BB23" s="10"/>
      <c r="BC23" s="11">
        <f>ROUND(IF(AY23=0, IF(AW23=0, 0, 1), AW23/AY23),5)</f>
        <v>1.08491</v>
      </c>
      <c r="BD23" s="10"/>
      <c r="BE23" s="9">
        <f t="shared" si="12"/>
        <v>424671.71</v>
      </c>
      <c r="BF23" s="10"/>
      <c r="BG23" s="9">
        <f>ROUND(K23+S23+AA23+AI23+AQ23+AY23,5)</f>
        <v>487720</v>
      </c>
      <c r="BH23" s="10"/>
      <c r="BI23" s="9">
        <f>ROUND((BE23-BG23),5)</f>
        <v>-63048.29</v>
      </c>
      <c r="BJ23" s="10"/>
      <c r="BK23" s="11">
        <f>ROUND(IF(BG23=0, IF(BE23=0, 0, 1), BE23/BG23),5)</f>
        <v>0.87073</v>
      </c>
    </row>
    <row r="24" spans="1:63" x14ac:dyDescent="0.3">
      <c r="A24" s="2"/>
      <c r="B24" s="2"/>
      <c r="C24" s="2"/>
      <c r="D24" s="2"/>
      <c r="E24" s="2"/>
      <c r="F24" s="2"/>
      <c r="G24" s="2" t="s">
        <v>266</v>
      </c>
      <c r="H24" s="2"/>
      <c r="I24" s="9"/>
      <c r="J24" s="10"/>
      <c r="K24" s="9"/>
      <c r="L24" s="10"/>
      <c r="M24" s="9"/>
      <c r="N24" s="10"/>
      <c r="O24" s="11"/>
      <c r="P24" s="10"/>
      <c r="Q24" s="9"/>
      <c r="R24" s="10"/>
      <c r="S24" s="9"/>
      <c r="T24" s="10"/>
      <c r="U24" s="9"/>
      <c r="V24" s="10"/>
      <c r="W24" s="11"/>
      <c r="X24" s="10"/>
      <c r="Y24" s="9"/>
      <c r="Z24" s="10"/>
      <c r="AA24" s="9"/>
      <c r="AB24" s="10"/>
      <c r="AC24" s="9"/>
      <c r="AD24" s="10"/>
      <c r="AE24" s="11"/>
      <c r="AF24" s="10"/>
      <c r="AG24" s="9"/>
      <c r="AH24" s="10"/>
      <c r="AI24" s="9"/>
      <c r="AJ24" s="10"/>
      <c r="AK24" s="9"/>
      <c r="AL24" s="10"/>
      <c r="AM24" s="11"/>
      <c r="AN24" s="10"/>
      <c r="AO24" s="9"/>
      <c r="AP24" s="10"/>
      <c r="AQ24" s="9"/>
      <c r="AR24" s="10"/>
      <c r="AS24" s="9"/>
      <c r="AT24" s="10"/>
      <c r="AU24" s="11"/>
      <c r="AV24" s="10"/>
      <c r="AW24" s="9"/>
      <c r="AX24" s="10"/>
      <c r="AY24" s="9"/>
      <c r="AZ24" s="10"/>
      <c r="BA24" s="9"/>
      <c r="BB24" s="10"/>
      <c r="BC24" s="11"/>
      <c r="BD24" s="10"/>
      <c r="BE24" s="9"/>
      <c r="BF24" s="10"/>
      <c r="BG24" s="9"/>
      <c r="BH24" s="10"/>
      <c r="BI24" s="9"/>
      <c r="BJ24" s="10"/>
      <c r="BK24" s="11"/>
    </row>
    <row r="25" spans="1:63" x14ac:dyDescent="0.3">
      <c r="A25" s="2"/>
      <c r="B25" s="2"/>
      <c r="C25" s="2"/>
      <c r="D25" s="2"/>
      <c r="E25" s="2"/>
      <c r="F25" s="2"/>
      <c r="G25" s="2"/>
      <c r="H25" s="2" t="s">
        <v>265</v>
      </c>
      <c r="I25" s="9">
        <v>16242.39</v>
      </c>
      <c r="J25" s="10"/>
      <c r="K25" s="9">
        <v>16818</v>
      </c>
      <c r="L25" s="10"/>
      <c r="M25" s="9">
        <f t="shared" ref="M25:M31" si="16">ROUND((I25-K25),5)</f>
        <v>-575.61</v>
      </c>
      <c r="N25" s="10"/>
      <c r="O25" s="11">
        <f t="shared" ref="O25:O31" si="17">ROUND(IF(K25=0, IF(I25=0, 0, 1), I25/K25),5)</f>
        <v>0.96577000000000002</v>
      </c>
      <c r="P25" s="10"/>
      <c r="Q25" s="9">
        <v>21160.71</v>
      </c>
      <c r="R25" s="10"/>
      <c r="S25" s="9">
        <v>16818</v>
      </c>
      <c r="T25" s="10"/>
      <c r="U25" s="9">
        <f t="shared" ref="U25:U31" si="18">ROUND((Q25-S25),5)</f>
        <v>4342.71</v>
      </c>
      <c r="V25" s="10"/>
      <c r="W25" s="11">
        <f t="shared" ref="W25:W31" si="19">ROUND(IF(S25=0, IF(Q25=0, 0, 1), Q25/S25),5)</f>
        <v>1.2582199999999999</v>
      </c>
      <c r="X25" s="10"/>
      <c r="Y25" s="9">
        <v>19204.32</v>
      </c>
      <c r="Z25" s="10"/>
      <c r="AA25" s="9">
        <v>16818</v>
      </c>
      <c r="AB25" s="10"/>
      <c r="AC25" s="9">
        <f t="shared" ref="AC25:AC31" si="20">ROUND((Y25-AA25),5)</f>
        <v>2386.3200000000002</v>
      </c>
      <c r="AD25" s="10"/>
      <c r="AE25" s="11">
        <f t="shared" ref="AE25:AE31" si="21">ROUND(IF(AA25=0, IF(Y25=0, 0, 1), Y25/AA25),5)</f>
        <v>1.1418900000000001</v>
      </c>
      <c r="AF25" s="10"/>
      <c r="AG25" s="9">
        <v>18317.650000000001</v>
      </c>
      <c r="AH25" s="10"/>
      <c r="AI25" s="9">
        <v>16818</v>
      </c>
      <c r="AJ25" s="10"/>
      <c r="AK25" s="9">
        <f t="shared" ref="AK25:AK31" si="22">ROUND((AG25-AI25),5)</f>
        <v>1499.65</v>
      </c>
      <c r="AL25" s="10"/>
      <c r="AM25" s="11">
        <f t="shared" ref="AM25:AM31" si="23">ROUND(IF(AI25=0, IF(AG25=0, 0, 1), AG25/AI25),5)</f>
        <v>1.08917</v>
      </c>
      <c r="AN25" s="10"/>
      <c r="AO25" s="9">
        <v>20086.36</v>
      </c>
      <c r="AP25" s="10"/>
      <c r="AQ25" s="9">
        <v>16818</v>
      </c>
      <c r="AR25" s="10"/>
      <c r="AS25" s="9">
        <f t="shared" ref="AS25:AS31" si="24">ROUND((AO25-AQ25),5)</f>
        <v>3268.36</v>
      </c>
      <c r="AT25" s="10"/>
      <c r="AU25" s="11">
        <f t="shared" ref="AU25:AU31" si="25">ROUND(IF(AQ25=0, IF(AO25=0, 0, 1), AO25/AQ25),5)</f>
        <v>1.19434</v>
      </c>
      <c r="AV25" s="10"/>
      <c r="AW25" s="9">
        <v>36468.639999999999</v>
      </c>
      <c r="AX25" s="10"/>
      <c r="AY25" s="9">
        <v>16818</v>
      </c>
      <c r="AZ25" s="10"/>
      <c r="BA25" s="9">
        <f t="shared" ref="BA25:BA31" si="26">ROUND((AW25-AY25),5)</f>
        <v>19650.64</v>
      </c>
      <c r="BB25" s="10"/>
      <c r="BC25" s="11">
        <f t="shared" ref="BC25:BC31" si="27">ROUND(IF(AY25=0, IF(AW25=0, 0, 1), AW25/AY25),5)</f>
        <v>2.1684299999999999</v>
      </c>
      <c r="BD25" s="10"/>
      <c r="BE25" s="9">
        <f t="shared" ref="BE25:BE31" si="28">ROUND(I25+Q25+Y25+AG25+AO25+AW25,5)</f>
        <v>131480.07</v>
      </c>
      <c r="BF25" s="10"/>
      <c r="BG25" s="9">
        <f t="shared" ref="BG25:BG31" si="29">ROUND(K25+S25+AA25+AI25+AQ25+AY25,5)</f>
        <v>100908</v>
      </c>
      <c r="BH25" s="10"/>
      <c r="BI25" s="9">
        <f t="shared" ref="BI25:BI31" si="30">ROUND((BE25-BG25),5)</f>
        <v>30572.07</v>
      </c>
      <c r="BJ25" s="10"/>
      <c r="BK25" s="11">
        <f t="shared" ref="BK25:BK31" si="31">ROUND(IF(BG25=0, IF(BE25=0, 0, 1), BE25/BG25),5)</f>
        <v>1.30297</v>
      </c>
    </row>
    <row r="26" spans="1:63" x14ac:dyDescent="0.3">
      <c r="A26" s="2"/>
      <c r="B26" s="2"/>
      <c r="C26" s="2"/>
      <c r="D26" s="2"/>
      <c r="E26" s="2"/>
      <c r="F26" s="2"/>
      <c r="G26" s="2"/>
      <c r="H26" s="2" t="s">
        <v>264</v>
      </c>
      <c r="I26" s="9">
        <v>2821.47</v>
      </c>
      <c r="J26" s="10"/>
      <c r="K26" s="9">
        <v>317</v>
      </c>
      <c r="L26" s="10"/>
      <c r="M26" s="9">
        <f t="shared" si="16"/>
        <v>2504.4699999999998</v>
      </c>
      <c r="N26" s="10"/>
      <c r="O26" s="11">
        <f t="shared" si="17"/>
        <v>8.9005399999999995</v>
      </c>
      <c r="P26" s="10"/>
      <c r="Q26" s="9">
        <v>289.70999999999998</v>
      </c>
      <c r="R26" s="10"/>
      <c r="S26" s="9">
        <v>317</v>
      </c>
      <c r="T26" s="10"/>
      <c r="U26" s="9">
        <f t="shared" si="18"/>
        <v>-27.29</v>
      </c>
      <c r="V26" s="10"/>
      <c r="W26" s="11">
        <f t="shared" si="19"/>
        <v>0.91391</v>
      </c>
      <c r="X26" s="10"/>
      <c r="Y26" s="9">
        <v>123.78</v>
      </c>
      <c r="Z26" s="10"/>
      <c r="AA26" s="9">
        <v>317</v>
      </c>
      <c r="AB26" s="10"/>
      <c r="AC26" s="9">
        <f t="shared" si="20"/>
        <v>-193.22</v>
      </c>
      <c r="AD26" s="10"/>
      <c r="AE26" s="11">
        <f t="shared" si="21"/>
        <v>0.39046999999999998</v>
      </c>
      <c r="AF26" s="10"/>
      <c r="AG26" s="9">
        <v>258.3</v>
      </c>
      <c r="AH26" s="10"/>
      <c r="AI26" s="9">
        <v>317</v>
      </c>
      <c r="AJ26" s="10"/>
      <c r="AK26" s="9">
        <f t="shared" si="22"/>
        <v>-58.7</v>
      </c>
      <c r="AL26" s="10"/>
      <c r="AM26" s="11">
        <f t="shared" si="23"/>
        <v>0.81483000000000005</v>
      </c>
      <c r="AN26" s="10"/>
      <c r="AO26" s="9">
        <v>325.85000000000002</v>
      </c>
      <c r="AP26" s="10"/>
      <c r="AQ26" s="9">
        <v>317</v>
      </c>
      <c r="AR26" s="10"/>
      <c r="AS26" s="9">
        <f t="shared" si="24"/>
        <v>8.85</v>
      </c>
      <c r="AT26" s="10"/>
      <c r="AU26" s="11">
        <f t="shared" si="25"/>
        <v>1.0279199999999999</v>
      </c>
      <c r="AV26" s="10"/>
      <c r="AW26" s="9">
        <v>204.22</v>
      </c>
      <c r="AX26" s="10"/>
      <c r="AY26" s="9">
        <v>317</v>
      </c>
      <c r="AZ26" s="10"/>
      <c r="BA26" s="9">
        <f t="shared" si="26"/>
        <v>-112.78</v>
      </c>
      <c r="BB26" s="10"/>
      <c r="BC26" s="11">
        <f t="shared" si="27"/>
        <v>0.64422999999999997</v>
      </c>
      <c r="BD26" s="10"/>
      <c r="BE26" s="9">
        <f t="shared" si="28"/>
        <v>4023.33</v>
      </c>
      <c r="BF26" s="10"/>
      <c r="BG26" s="9">
        <f t="shared" si="29"/>
        <v>1902</v>
      </c>
      <c r="BH26" s="10"/>
      <c r="BI26" s="9">
        <f t="shared" si="30"/>
        <v>2121.33</v>
      </c>
      <c r="BJ26" s="10"/>
      <c r="BK26" s="11">
        <f t="shared" si="31"/>
        <v>2.1153200000000001</v>
      </c>
    </row>
    <row r="27" spans="1:63" x14ac:dyDescent="0.3">
      <c r="A27" s="2"/>
      <c r="B27" s="2"/>
      <c r="C27" s="2"/>
      <c r="D27" s="2"/>
      <c r="E27" s="2"/>
      <c r="F27" s="2"/>
      <c r="G27" s="2"/>
      <c r="H27" s="2" t="s">
        <v>263</v>
      </c>
      <c r="I27" s="9">
        <v>830.94</v>
      </c>
      <c r="J27" s="10"/>
      <c r="K27" s="9">
        <v>1137</v>
      </c>
      <c r="L27" s="10"/>
      <c r="M27" s="9">
        <f t="shared" si="16"/>
        <v>-306.06</v>
      </c>
      <c r="N27" s="10"/>
      <c r="O27" s="11">
        <f t="shared" si="17"/>
        <v>0.73082000000000003</v>
      </c>
      <c r="P27" s="10"/>
      <c r="Q27" s="9">
        <v>1310.72</v>
      </c>
      <c r="R27" s="10"/>
      <c r="S27" s="9">
        <v>1137</v>
      </c>
      <c r="T27" s="10"/>
      <c r="U27" s="9">
        <f t="shared" si="18"/>
        <v>173.72</v>
      </c>
      <c r="V27" s="10"/>
      <c r="W27" s="11">
        <f t="shared" si="19"/>
        <v>1.15279</v>
      </c>
      <c r="X27" s="10"/>
      <c r="Y27" s="9">
        <v>1373.45</v>
      </c>
      <c r="Z27" s="10"/>
      <c r="AA27" s="9">
        <v>1137</v>
      </c>
      <c r="AB27" s="10"/>
      <c r="AC27" s="9">
        <f t="shared" si="20"/>
        <v>236.45</v>
      </c>
      <c r="AD27" s="10"/>
      <c r="AE27" s="11">
        <f t="shared" si="21"/>
        <v>1.2079599999999999</v>
      </c>
      <c r="AF27" s="10"/>
      <c r="AG27" s="9">
        <v>1207.78</v>
      </c>
      <c r="AH27" s="10"/>
      <c r="AI27" s="9">
        <v>1137</v>
      </c>
      <c r="AJ27" s="10"/>
      <c r="AK27" s="9">
        <f t="shared" si="22"/>
        <v>70.78</v>
      </c>
      <c r="AL27" s="10"/>
      <c r="AM27" s="11">
        <f t="shared" si="23"/>
        <v>1.0622499999999999</v>
      </c>
      <c r="AN27" s="10"/>
      <c r="AO27" s="9">
        <v>1036.48</v>
      </c>
      <c r="AP27" s="10"/>
      <c r="AQ27" s="9">
        <v>1137</v>
      </c>
      <c r="AR27" s="10"/>
      <c r="AS27" s="9">
        <f t="shared" si="24"/>
        <v>-100.52</v>
      </c>
      <c r="AT27" s="10"/>
      <c r="AU27" s="11">
        <f t="shared" si="25"/>
        <v>0.91159000000000001</v>
      </c>
      <c r="AV27" s="10"/>
      <c r="AW27" s="9">
        <v>1023.12</v>
      </c>
      <c r="AX27" s="10"/>
      <c r="AY27" s="9">
        <v>1137</v>
      </c>
      <c r="AZ27" s="10"/>
      <c r="BA27" s="9">
        <f t="shared" si="26"/>
        <v>-113.88</v>
      </c>
      <c r="BB27" s="10"/>
      <c r="BC27" s="11">
        <f t="shared" si="27"/>
        <v>0.89983999999999997</v>
      </c>
      <c r="BD27" s="10"/>
      <c r="BE27" s="9">
        <f t="shared" si="28"/>
        <v>6782.49</v>
      </c>
      <c r="BF27" s="10"/>
      <c r="BG27" s="9">
        <f t="shared" si="29"/>
        <v>6822</v>
      </c>
      <c r="BH27" s="10"/>
      <c r="BI27" s="9">
        <f t="shared" si="30"/>
        <v>-39.51</v>
      </c>
      <c r="BJ27" s="10"/>
      <c r="BK27" s="11">
        <f t="shared" si="31"/>
        <v>0.99421000000000004</v>
      </c>
    </row>
    <row r="28" spans="1:63" x14ac:dyDescent="0.3">
      <c r="A28" s="2"/>
      <c r="B28" s="2"/>
      <c r="C28" s="2"/>
      <c r="D28" s="2"/>
      <c r="E28" s="2"/>
      <c r="F28" s="2"/>
      <c r="G28" s="2"/>
      <c r="H28" s="2" t="s">
        <v>262</v>
      </c>
      <c r="I28" s="9">
        <v>0</v>
      </c>
      <c r="J28" s="10"/>
      <c r="K28" s="9">
        <v>618</v>
      </c>
      <c r="L28" s="10"/>
      <c r="M28" s="9">
        <f t="shared" si="16"/>
        <v>-618</v>
      </c>
      <c r="N28" s="10"/>
      <c r="O28" s="11">
        <f t="shared" si="17"/>
        <v>0</v>
      </c>
      <c r="P28" s="10"/>
      <c r="Q28" s="9">
        <v>481.51</v>
      </c>
      <c r="R28" s="10"/>
      <c r="S28" s="9">
        <v>618</v>
      </c>
      <c r="T28" s="10"/>
      <c r="U28" s="9">
        <f t="shared" si="18"/>
        <v>-136.49</v>
      </c>
      <c r="V28" s="10"/>
      <c r="W28" s="11">
        <f t="shared" si="19"/>
        <v>0.77914000000000005</v>
      </c>
      <c r="X28" s="10"/>
      <c r="Y28" s="9">
        <v>109.25</v>
      </c>
      <c r="Z28" s="10"/>
      <c r="AA28" s="9">
        <v>619</v>
      </c>
      <c r="AB28" s="10"/>
      <c r="AC28" s="9">
        <f t="shared" si="20"/>
        <v>-509.75</v>
      </c>
      <c r="AD28" s="10"/>
      <c r="AE28" s="11">
        <f t="shared" si="21"/>
        <v>0.17649000000000001</v>
      </c>
      <c r="AF28" s="10"/>
      <c r="AG28" s="9">
        <v>77.72</v>
      </c>
      <c r="AH28" s="10"/>
      <c r="AI28" s="9">
        <v>619</v>
      </c>
      <c r="AJ28" s="10"/>
      <c r="AK28" s="9">
        <f t="shared" si="22"/>
        <v>-541.28</v>
      </c>
      <c r="AL28" s="10"/>
      <c r="AM28" s="11">
        <f t="shared" si="23"/>
        <v>0.12556</v>
      </c>
      <c r="AN28" s="10"/>
      <c r="AO28" s="9">
        <v>490.04</v>
      </c>
      <c r="AP28" s="10"/>
      <c r="AQ28" s="9">
        <v>619</v>
      </c>
      <c r="AR28" s="10"/>
      <c r="AS28" s="9">
        <f t="shared" si="24"/>
        <v>-128.96</v>
      </c>
      <c r="AT28" s="10"/>
      <c r="AU28" s="11">
        <f t="shared" si="25"/>
        <v>0.79166000000000003</v>
      </c>
      <c r="AV28" s="10"/>
      <c r="AW28" s="9">
        <v>102.77</v>
      </c>
      <c r="AX28" s="10"/>
      <c r="AY28" s="9">
        <v>619</v>
      </c>
      <c r="AZ28" s="10"/>
      <c r="BA28" s="9">
        <f t="shared" si="26"/>
        <v>-516.23</v>
      </c>
      <c r="BB28" s="10"/>
      <c r="BC28" s="11">
        <f t="shared" si="27"/>
        <v>0.16603000000000001</v>
      </c>
      <c r="BD28" s="10"/>
      <c r="BE28" s="9">
        <f t="shared" si="28"/>
        <v>1261.29</v>
      </c>
      <c r="BF28" s="10"/>
      <c r="BG28" s="9">
        <f t="shared" si="29"/>
        <v>3712</v>
      </c>
      <c r="BH28" s="10"/>
      <c r="BI28" s="9">
        <f t="shared" si="30"/>
        <v>-2450.71</v>
      </c>
      <c r="BJ28" s="10"/>
      <c r="BK28" s="11">
        <f t="shared" si="31"/>
        <v>0.33978999999999998</v>
      </c>
    </row>
    <row r="29" spans="1:63" ht="19.5" thickBot="1" x14ac:dyDescent="0.35">
      <c r="A29" s="2"/>
      <c r="B29" s="2"/>
      <c r="C29" s="2"/>
      <c r="D29" s="2"/>
      <c r="E29" s="2"/>
      <c r="F29" s="2"/>
      <c r="G29" s="2"/>
      <c r="H29" s="2" t="s">
        <v>261</v>
      </c>
      <c r="I29" s="12">
        <v>1243.1099999999999</v>
      </c>
      <c r="J29" s="10"/>
      <c r="K29" s="12">
        <v>2283</v>
      </c>
      <c r="L29" s="10"/>
      <c r="M29" s="12">
        <f t="shared" si="16"/>
        <v>-1039.8900000000001</v>
      </c>
      <c r="N29" s="10"/>
      <c r="O29" s="13">
        <f t="shared" si="17"/>
        <v>0.54451000000000005</v>
      </c>
      <c r="P29" s="10"/>
      <c r="Q29" s="12">
        <v>3273.58</v>
      </c>
      <c r="R29" s="10"/>
      <c r="S29" s="12">
        <v>2283</v>
      </c>
      <c r="T29" s="10"/>
      <c r="U29" s="12">
        <f t="shared" si="18"/>
        <v>990.58</v>
      </c>
      <c r="V29" s="10"/>
      <c r="W29" s="13">
        <f t="shared" si="19"/>
        <v>1.4338900000000001</v>
      </c>
      <c r="X29" s="10"/>
      <c r="Y29" s="12">
        <v>2988.13</v>
      </c>
      <c r="Z29" s="10"/>
      <c r="AA29" s="12">
        <v>2283</v>
      </c>
      <c r="AB29" s="10"/>
      <c r="AC29" s="12">
        <f t="shared" si="20"/>
        <v>705.13</v>
      </c>
      <c r="AD29" s="10"/>
      <c r="AE29" s="13">
        <f t="shared" si="21"/>
        <v>1.3088599999999999</v>
      </c>
      <c r="AF29" s="10"/>
      <c r="AG29" s="12">
        <v>1958.49</v>
      </c>
      <c r="AH29" s="10"/>
      <c r="AI29" s="12">
        <v>2283</v>
      </c>
      <c r="AJ29" s="10"/>
      <c r="AK29" s="12">
        <f t="shared" si="22"/>
        <v>-324.51</v>
      </c>
      <c r="AL29" s="10"/>
      <c r="AM29" s="13">
        <f t="shared" si="23"/>
        <v>0.85785999999999996</v>
      </c>
      <c r="AN29" s="10"/>
      <c r="AO29" s="12">
        <v>2216.23</v>
      </c>
      <c r="AP29" s="10"/>
      <c r="AQ29" s="12">
        <v>2283</v>
      </c>
      <c r="AR29" s="10"/>
      <c r="AS29" s="12">
        <f t="shared" si="24"/>
        <v>-66.77</v>
      </c>
      <c r="AT29" s="10"/>
      <c r="AU29" s="13">
        <f t="shared" si="25"/>
        <v>0.97075</v>
      </c>
      <c r="AV29" s="10"/>
      <c r="AW29" s="12">
        <v>1864.88</v>
      </c>
      <c r="AX29" s="10"/>
      <c r="AY29" s="12">
        <v>2283</v>
      </c>
      <c r="AZ29" s="10"/>
      <c r="BA29" s="12">
        <f t="shared" si="26"/>
        <v>-418.12</v>
      </c>
      <c r="BB29" s="10"/>
      <c r="BC29" s="13">
        <f t="shared" si="27"/>
        <v>0.81686000000000003</v>
      </c>
      <c r="BD29" s="10"/>
      <c r="BE29" s="12">
        <f t="shared" si="28"/>
        <v>13544.42</v>
      </c>
      <c r="BF29" s="10"/>
      <c r="BG29" s="12">
        <f t="shared" si="29"/>
        <v>13698</v>
      </c>
      <c r="BH29" s="10"/>
      <c r="BI29" s="12">
        <f t="shared" si="30"/>
        <v>-153.58000000000001</v>
      </c>
      <c r="BJ29" s="10"/>
      <c r="BK29" s="13">
        <f t="shared" si="31"/>
        <v>0.98878999999999995</v>
      </c>
    </row>
    <row r="30" spans="1:63" x14ac:dyDescent="0.3">
      <c r="A30" s="2"/>
      <c r="B30" s="2"/>
      <c r="C30" s="2"/>
      <c r="D30" s="2"/>
      <c r="E30" s="2"/>
      <c r="F30" s="2"/>
      <c r="G30" s="2" t="s">
        <v>260</v>
      </c>
      <c r="H30" s="2"/>
      <c r="I30" s="9">
        <f>ROUND(SUM(I24:I29),5)</f>
        <v>21137.91</v>
      </c>
      <c r="J30" s="10"/>
      <c r="K30" s="9">
        <f>ROUND(SUM(K24:K29),5)</f>
        <v>21173</v>
      </c>
      <c r="L30" s="10"/>
      <c r="M30" s="9">
        <f t="shared" si="16"/>
        <v>-35.090000000000003</v>
      </c>
      <c r="N30" s="10"/>
      <c r="O30" s="11">
        <f t="shared" si="17"/>
        <v>0.99834000000000001</v>
      </c>
      <c r="P30" s="10"/>
      <c r="Q30" s="9">
        <f>ROUND(SUM(Q24:Q29),5)</f>
        <v>26516.23</v>
      </c>
      <c r="R30" s="10"/>
      <c r="S30" s="9">
        <f>ROUND(SUM(S24:S29),5)</f>
        <v>21173</v>
      </c>
      <c r="T30" s="10"/>
      <c r="U30" s="9">
        <f t="shared" si="18"/>
        <v>5343.23</v>
      </c>
      <c r="V30" s="10"/>
      <c r="W30" s="11">
        <f t="shared" si="19"/>
        <v>1.2523599999999999</v>
      </c>
      <c r="X30" s="10"/>
      <c r="Y30" s="9">
        <f>ROUND(SUM(Y24:Y29),5)</f>
        <v>23798.93</v>
      </c>
      <c r="Z30" s="10"/>
      <c r="AA30" s="9">
        <f>ROUND(SUM(AA24:AA29),5)</f>
        <v>21174</v>
      </c>
      <c r="AB30" s="10"/>
      <c r="AC30" s="9">
        <f t="shared" si="20"/>
        <v>2624.93</v>
      </c>
      <c r="AD30" s="10"/>
      <c r="AE30" s="11">
        <f t="shared" si="21"/>
        <v>1.1239699999999999</v>
      </c>
      <c r="AF30" s="10"/>
      <c r="AG30" s="9">
        <f>ROUND(SUM(AG24:AG29),5)</f>
        <v>21819.94</v>
      </c>
      <c r="AH30" s="10"/>
      <c r="AI30" s="9">
        <f>ROUND(SUM(AI24:AI29),5)</f>
        <v>21174</v>
      </c>
      <c r="AJ30" s="10"/>
      <c r="AK30" s="9">
        <f t="shared" si="22"/>
        <v>645.94000000000005</v>
      </c>
      <c r="AL30" s="10"/>
      <c r="AM30" s="11">
        <f t="shared" si="23"/>
        <v>1.03051</v>
      </c>
      <c r="AN30" s="10"/>
      <c r="AO30" s="9">
        <f>ROUND(SUM(AO24:AO29),5)</f>
        <v>24154.959999999999</v>
      </c>
      <c r="AP30" s="10"/>
      <c r="AQ30" s="9">
        <f>ROUND(SUM(AQ24:AQ29),5)</f>
        <v>21174</v>
      </c>
      <c r="AR30" s="10"/>
      <c r="AS30" s="9">
        <f t="shared" si="24"/>
        <v>2980.96</v>
      </c>
      <c r="AT30" s="10"/>
      <c r="AU30" s="11">
        <f t="shared" si="25"/>
        <v>1.1407799999999999</v>
      </c>
      <c r="AV30" s="10"/>
      <c r="AW30" s="9">
        <f>ROUND(SUM(AW24:AW29),5)</f>
        <v>39663.629999999997</v>
      </c>
      <c r="AX30" s="10"/>
      <c r="AY30" s="9">
        <f>ROUND(SUM(AY24:AY29),5)</f>
        <v>21174</v>
      </c>
      <c r="AZ30" s="10"/>
      <c r="BA30" s="9">
        <f t="shared" si="26"/>
        <v>18489.63</v>
      </c>
      <c r="BB30" s="10"/>
      <c r="BC30" s="11">
        <f t="shared" si="27"/>
        <v>1.8732200000000001</v>
      </c>
      <c r="BD30" s="10"/>
      <c r="BE30" s="9">
        <f t="shared" si="28"/>
        <v>157091.6</v>
      </c>
      <c r="BF30" s="10"/>
      <c r="BG30" s="9">
        <f t="shared" si="29"/>
        <v>127042</v>
      </c>
      <c r="BH30" s="10"/>
      <c r="BI30" s="9">
        <f t="shared" si="30"/>
        <v>30049.599999999999</v>
      </c>
      <c r="BJ30" s="10"/>
      <c r="BK30" s="11">
        <f t="shared" si="31"/>
        <v>1.2365299999999999</v>
      </c>
    </row>
    <row r="31" spans="1:63" x14ac:dyDescent="0.3">
      <c r="A31" s="2"/>
      <c r="B31" s="2"/>
      <c r="C31" s="2"/>
      <c r="D31" s="2"/>
      <c r="E31" s="2"/>
      <c r="F31" s="2"/>
      <c r="G31" s="2" t="s">
        <v>259</v>
      </c>
      <c r="H31" s="2"/>
      <c r="I31" s="9">
        <v>456.8</v>
      </c>
      <c r="J31" s="10"/>
      <c r="K31" s="9">
        <v>1840</v>
      </c>
      <c r="L31" s="10"/>
      <c r="M31" s="9">
        <f t="shared" si="16"/>
        <v>-1383.2</v>
      </c>
      <c r="N31" s="10"/>
      <c r="O31" s="11">
        <f t="shared" si="17"/>
        <v>0.24826000000000001</v>
      </c>
      <c r="P31" s="10"/>
      <c r="Q31" s="9">
        <v>1484</v>
      </c>
      <c r="R31" s="10"/>
      <c r="S31" s="9">
        <v>1840</v>
      </c>
      <c r="T31" s="10"/>
      <c r="U31" s="9">
        <f t="shared" si="18"/>
        <v>-356</v>
      </c>
      <c r="V31" s="10"/>
      <c r="W31" s="11">
        <f t="shared" si="19"/>
        <v>0.80652000000000001</v>
      </c>
      <c r="X31" s="10"/>
      <c r="Y31" s="9">
        <v>2613.6</v>
      </c>
      <c r="Z31" s="10"/>
      <c r="AA31" s="9">
        <v>1840</v>
      </c>
      <c r="AB31" s="10"/>
      <c r="AC31" s="9">
        <f t="shared" si="20"/>
        <v>773.6</v>
      </c>
      <c r="AD31" s="10"/>
      <c r="AE31" s="11">
        <f t="shared" si="21"/>
        <v>1.4204300000000001</v>
      </c>
      <c r="AF31" s="10"/>
      <c r="AG31" s="9">
        <v>1050</v>
      </c>
      <c r="AH31" s="10"/>
      <c r="AI31" s="9">
        <v>1840</v>
      </c>
      <c r="AJ31" s="10"/>
      <c r="AK31" s="9">
        <f t="shared" si="22"/>
        <v>-790</v>
      </c>
      <c r="AL31" s="10"/>
      <c r="AM31" s="11">
        <f t="shared" si="23"/>
        <v>0.57064999999999999</v>
      </c>
      <c r="AN31" s="10"/>
      <c r="AO31" s="9">
        <v>1243.2</v>
      </c>
      <c r="AP31" s="10"/>
      <c r="AQ31" s="9">
        <v>1840</v>
      </c>
      <c r="AR31" s="10"/>
      <c r="AS31" s="9">
        <f t="shared" si="24"/>
        <v>-596.79999999999995</v>
      </c>
      <c r="AT31" s="10"/>
      <c r="AU31" s="11">
        <f t="shared" si="25"/>
        <v>0.67564999999999997</v>
      </c>
      <c r="AV31" s="10"/>
      <c r="AW31" s="9">
        <v>550.4</v>
      </c>
      <c r="AX31" s="10"/>
      <c r="AY31" s="9">
        <v>1840</v>
      </c>
      <c r="AZ31" s="10"/>
      <c r="BA31" s="9">
        <f t="shared" si="26"/>
        <v>-1289.5999999999999</v>
      </c>
      <c r="BB31" s="10"/>
      <c r="BC31" s="11">
        <f t="shared" si="27"/>
        <v>0.29913000000000001</v>
      </c>
      <c r="BD31" s="10"/>
      <c r="BE31" s="9">
        <f t="shared" si="28"/>
        <v>7398</v>
      </c>
      <c r="BF31" s="10"/>
      <c r="BG31" s="9">
        <f t="shared" si="29"/>
        <v>11040</v>
      </c>
      <c r="BH31" s="10"/>
      <c r="BI31" s="9">
        <f t="shared" si="30"/>
        <v>-3642</v>
      </c>
      <c r="BJ31" s="10"/>
      <c r="BK31" s="11">
        <f t="shared" si="31"/>
        <v>0.67010999999999998</v>
      </c>
    </row>
    <row r="32" spans="1:63" x14ac:dyDescent="0.3">
      <c r="A32" s="2"/>
      <c r="B32" s="2"/>
      <c r="C32" s="2"/>
      <c r="D32" s="2"/>
      <c r="E32" s="2"/>
      <c r="F32" s="2"/>
      <c r="G32" s="2" t="s">
        <v>258</v>
      </c>
      <c r="H32" s="2"/>
      <c r="I32" s="9"/>
      <c r="J32" s="10"/>
      <c r="K32" s="9"/>
      <c r="L32" s="10"/>
      <c r="M32" s="9"/>
      <c r="N32" s="10"/>
      <c r="O32" s="11"/>
      <c r="P32" s="10"/>
      <c r="Q32" s="9"/>
      <c r="R32" s="10"/>
      <c r="S32" s="9"/>
      <c r="T32" s="10"/>
      <c r="U32" s="9"/>
      <c r="V32" s="10"/>
      <c r="W32" s="11"/>
      <c r="X32" s="10"/>
      <c r="Y32" s="9"/>
      <c r="Z32" s="10"/>
      <c r="AA32" s="9"/>
      <c r="AB32" s="10"/>
      <c r="AC32" s="9"/>
      <c r="AD32" s="10"/>
      <c r="AE32" s="11"/>
      <c r="AF32" s="10"/>
      <c r="AG32" s="9"/>
      <c r="AH32" s="10"/>
      <c r="AI32" s="9"/>
      <c r="AJ32" s="10"/>
      <c r="AK32" s="9"/>
      <c r="AL32" s="10"/>
      <c r="AM32" s="11"/>
      <c r="AN32" s="10"/>
      <c r="AO32" s="9"/>
      <c r="AP32" s="10"/>
      <c r="AQ32" s="9"/>
      <c r="AR32" s="10"/>
      <c r="AS32" s="9"/>
      <c r="AT32" s="10"/>
      <c r="AU32" s="11"/>
      <c r="AV32" s="10"/>
      <c r="AW32" s="9"/>
      <c r="AX32" s="10"/>
      <c r="AY32" s="9"/>
      <c r="AZ32" s="10"/>
      <c r="BA32" s="9"/>
      <c r="BB32" s="10"/>
      <c r="BC32" s="11"/>
      <c r="BD32" s="10"/>
      <c r="BE32" s="9"/>
      <c r="BF32" s="10"/>
      <c r="BG32" s="9"/>
      <c r="BH32" s="10"/>
      <c r="BI32" s="9"/>
      <c r="BJ32" s="10"/>
      <c r="BK32" s="11"/>
    </row>
    <row r="33" spans="1:63" hidden="1" x14ac:dyDescent="0.3">
      <c r="A33" s="2"/>
      <c r="B33" s="2"/>
      <c r="C33" s="2"/>
      <c r="D33" s="2"/>
      <c r="E33" s="2"/>
      <c r="F33" s="2"/>
      <c r="G33" s="2"/>
      <c r="H33" s="2" t="s">
        <v>257</v>
      </c>
      <c r="I33" s="9">
        <v>0</v>
      </c>
      <c r="J33" s="10"/>
      <c r="K33" s="9">
        <v>0</v>
      </c>
      <c r="L33" s="10"/>
      <c r="M33" s="9">
        <f>ROUND((I33-K33),5)</f>
        <v>0</v>
      </c>
      <c r="N33" s="10"/>
      <c r="O33" s="11">
        <f>ROUND(IF(K33=0, IF(I33=0, 0, 1), I33/K33),5)</f>
        <v>0</v>
      </c>
      <c r="P33" s="10"/>
      <c r="Q33" s="9">
        <v>0</v>
      </c>
      <c r="R33" s="10"/>
      <c r="S33" s="9">
        <v>0</v>
      </c>
      <c r="T33" s="10"/>
      <c r="U33" s="9">
        <f>ROUND((Q33-S33),5)</f>
        <v>0</v>
      </c>
      <c r="V33" s="10"/>
      <c r="W33" s="11">
        <f>ROUND(IF(S33=0, IF(Q33=0, 0, 1), Q33/S33),5)</f>
        <v>0</v>
      </c>
      <c r="X33" s="10"/>
      <c r="Y33" s="9">
        <v>0</v>
      </c>
      <c r="Z33" s="10"/>
      <c r="AA33" s="9">
        <v>0</v>
      </c>
      <c r="AB33" s="10"/>
      <c r="AC33" s="9">
        <f>ROUND((Y33-AA33),5)</f>
        <v>0</v>
      </c>
      <c r="AD33" s="10"/>
      <c r="AE33" s="11">
        <f>ROUND(IF(AA33=0, IF(Y33=0, 0, 1), Y33/AA33),5)</f>
        <v>0</v>
      </c>
      <c r="AF33" s="10"/>
      <c r="AG33" s="9">
        <v>0</v>
      </c>
      <c r="AH33" s="10"/>
      <c r="AI33" s="9">
        <v>0</v>
      </c>
      <c r="AJ33" s="10"/>
      <c r="AK33" s="9">
        <f>ROUND((AG33-AI33),5)</f>
        <v>0</v>
      </c>
      <c r="AL33" s="10"/>
      <c r="AM33" s="11">
        <f>ROUND(IF(AI33=0, IF(AG33=0, 0, 1), AG33/AI33),5)</f>
        <v>0</v>
      </c>
      <c r="AN33" s="10"/>
      <c r="AO33" s="9">
        <v>0</v>
      </c>
      <c r="AP33" s="10"/>
      <c r="AQ33" s="9">
        <v>0</v>
      </c>
      <c r="AR33" s="10"/>
      <c r="AS33" s="9">
        <f>ROUND((AO33-AQ33),5)</f>
        <v>0</v>
      </c>
      <c r="AT33" s="10"/>
      <c r="AU33" s="11">
        <f>ROUND(IF(AQ33=0, IF(AO33=0, 0, 1), AO33/AQ33),5)</f>
        <v>0</v>
      </c>
      <c r="AV33" s="10"/>
      <c r="AW33" s="9">
        <v>0</v>
      </c>
      <c r="AX33" s="10"/>
      <c r="AY33" s="9">
        <v>0</v>
      </c>
      <c r="AZ33" s="10"/>
      <c r="BA33" s="9">
        <f>ROUND((AW33-AY33),5)</f>
        <v>0</v>
      </c>
      <c r="BB33" s="10"/>
      <c r="BC33" s="11">
        <f>ROUND(IF(AY33=0, IF(AW33=0, 0, 1), AW33/AY33),5)</f>
        <v>0</v>
      </c>
      <c r="BD33" s="10"/>
      <c r="BE33" s="9">
        <f t="shared" ref="BE33:BE38" si="32">ROUND(I33+Q33+Y33+AG33+AO33+AW33,5)</f>
        <v>0</v>
      </c>
      <c r="BF33" s="10"/>
      <c r="BG33" s="9">
        <f>ROUND(K33+S33+AA33+AI33+AQ33+AY33,5)</f>
        <v>0</v>
      </c>
      <c r="BH33" s="10"/>
      <c r="BI33" s="9">
        <f>ROUND((BE33-BG33),5)</f>
        <v>0</v>
      </c>
      <c r="BJ33" s="10"/>
      <c r="BK33" s="11">
        <f>ROUND(IF(BG33=0, IF(BE33=0, 0, 1), BE33/BG33),5)</f>
        <v>0</v>
      </c>
    </row>
    <row r="34" spans="1:63" x14ac:dyDescent="0.3">
      <c r="A34" s="2"/>
      <c r="B34" s="2"/>
      <c r="C34" s="2"/>
      <c r="D34" s="2"/>
      <c r="E34" s="2"/>
      <c r="F34" s="2"/>
      <c r="G34" s="2"/>
      <c r="H34" s="2" t="s">
        <v>256</v>
      </c>
      <c r="I34" s="9">
        <v>-35212.269999999997</v>
      </c>
      <c r="J34" s="10"/>
      <c r="K34" s="9">
        <v>0</v>
      </c>
      <c r="L34" s="10"/>
      <c r="M34" s="9">
        <f>ROUND((I34-K34),5)</f>
        <v>-35212.269999999997</v>
      </c>
      <c r="N34" s="10"/>
      <c r="O34" s="11">
        <f>ROUND(IF(K34=0, IF(I34=0, 0, 1), I34/K34),5)</f>
        <v>1</v>
      </c>
      <c r="P34" s="10"/>
      <c r="Q34" s="9">
        <v>0</v>
      </c>
      <c r="R34" s="10"/>
      <c r="S34" s="9">
        <v>0</v>
      </c>
      <c r="T34" s="10"/>
      <c r="U34" s="9">
        <f>ROUND((Q34-S34),5)</f>
        <v>0</v>
      </c>
      <c r="V34" s="10"/>
      <c r="W34" s="11">
        <f>ROUND(IF(S34=0, IF(Q34=0, 0, 1), Q34/S34),5)</f>
        <v>0</v>
      </c>
      <c r="X34" s="10"/>
      <c r="Y34" s="9">
        <v>0</v>
      </c>
      <c r="Z34" s="10"/>
      <c r="AA34" s="9">
        <v>0</v>
      </c>
      <c r="AB34" s="10"/>
      <c r="AC34" s="9">
        <f>ROUND((Y34-AA34),5)</f>
        <v>0</v>
      </c>
      <c r="AD34" s="10"/>
      <c r="AE34" s="11">
        <f>ROUND(IF(AA34=0, IF(Y34=0, 0, 1), Y34/AA34),5)</f>
        <v>0</v>
      </c>
      <c r="AF34" s="10"/>
      <c r="AG34" s="9">
        <v>0</v>
      </c>
      <c r="AH34" s="10"/>
      <c r="AI34" s="9">
        <v>0</v>
      </c>
      <c r="AJ34" s="10"/>
      <c r="AK34" s="9">
        <f>ROUND((AG34-AI34),5)</f>
        <v>0</v>
      </c>
      <c r="AL34" s="10"/>
      <c r="AM34" s="11">
        <f>ROUND(IF(AI34=0, IF(AG34=0, 0, 1), AG34/AI34),5)</f>
        <v>0</v>
      </c>
      <c r="AN34" s="10"/>
      <c r="AO34" s="9">
        <v>0</v>
      </c>
      <c r="AP34" s="10"/>
      <c r="AQ34" s="9">
        <v>0</v>
      </c>
      <c r="AR34" s="10"/>
      <c r="AS34" s="9">
        <f>ROUND((AO34-AQ34),5)</f>
        <v>0</v>
      </c>
      <c r="AT34" s="10"/>
      <c r="AU34" s="11">
        <f>ROUND(IF(AQ34=0, IF(AO34=0, 0, 1), AO34/AQ34),5)</f>
        <v>0</v>
      </c>
      <c r="AV34" s="10"/>
      <c r="AW34" s="9">
        <v>0</v>
      </c>
      <c r="AX34" s="10"/>
      <c r="AY34" s="9">
        <v>0</v>
      </c>
      <c r="AZ34" s="10"/>
      <c r="BA34" s="9">
        <f>ROUND((AW34-AY34),5)</f>
        <v>0</v>
      </c>
      <c r="BB34" s="10"/>
      <c r="BC34" s="11">
        <f>ROUND(IF(AY34=0, IF(AW34=0, 0, 1), AW34/AY34),5)</f>
        <v>0</v>
      </c>
      <c r="BD34" s="10"/>
      <c r="BE34" s="9">
        <f t="shared" si="32"/>
        <v>-35212.269999999997</v>
      </c>
      <c r="BF34" s="10"/>
      <c r="BG34" s="9">
        <f>ROUND(K34+S34+AA34+AI34+AQ34+AY34,5)</f>
        <v>0</v>
      </c>
      <c r="BH34" s="10"/>
      <c r="BI34" s="9">
        <f>ROUND((BE34-BG34),5)</f>
        <v>-35212.269999999997</v>
      </c>
      <c r="BJ34" s="10"/>
      <c r="BK34" s="11">
        <f>ROUND(IF(BG34=0, IF(BE34=0, 0, 1), BE34/BG34),5)</f>
        <v>1</v>
      </c>
    </row>
    <row r="35" spans="1:63" x14ac:dyDescent="0.3">
      <c r="A35" s="2"/>
      <c r="B35" s="2"/>
      <c r="C35" s="2"/>
      <c r="D35" s="2"/>
      <c r="E35" s="2"/>
      <c r="F35" s="2"/>
      <c r="G35" s="2"/>
      <c r="H35" s="2" t="s">
        <v>255</v>
      </c>
      <c r="I35" s="9">
        <v>0</v>
      </c>
      <c r="J35" s="10"/>
      <c r="K35" s="9">
        <v>2604</v>
      </c>
      <c r="L35" s="10"/>
      <c r="M35" s="9">
        <f>ROUND((I35-K35),5)</f>
        <v>-2604</v>
      </c>
      <c r="N35" s="10"/>
      <c r="O35" s="11">
        <f>ROUND(IF(K35=0, IF(I35=0, 0, 1), I35/K35),5)</f>
        <v>0</v>
      </c>
      <c r="P35" s="10"/>
      <c r="Q35" s="9">
        <v>0</v>
      </c>
      <c r="R35" s="10"/>
      <c r="S35" s="9">
        <v>2604</v>
      </c>
      <c r="T35" s="10"/>
      <c r="U35" s="9">
        <f>ROUND((Q35-S35),5)</f>
        <v>-2604</v>
      </c>
      <c r="V35" s="10"/>
      <c r="W35" s="11">
        <f>ROUND(IF(S35=0, IF(Q35=0, 0, 1), Q35/S35),5)</f>
        <v>0</v>
      </c>
      <c r="X35" s="10"/>
      <c r="Y35" s="9">
        <v>0</v>
      </c>
      <c r="Z35" s="10"/>
      <c r="AA35" s="9">
        <v>2604</v>
      </c>
      <c r="AB35" s="10"/>
      <c r="AC35" s="9">
        <f>ROUND((Y35-AA35),5)</f>
        <v>-2604</v>
      </c>
      <c r="AD35" s="10"/>
      <c r="AE35" s="11">
        <f>ROUND(IF(AA35=0, IF(Y35=0, 0, 1), Y35/AA35),5)</f>
        <v>0</v>
      </c>
      <c r="AF35" s="10"/>
      <c r="AG35" s="9">
        <v>0</v>
      </c>
      <c r="AH35" s="10"/>
      <c r="AI35" s="9">
        <v>2604</v>
      </c>
      <c r="AJ35" s="10"/>
      <c r="AK35" s="9">
        <f>ROUND((AG35-AI35),5)</f>
        <v>-2604</v>
      </c>
      <c r="AL35" s="10"/>
      <c r="AM35" s="11">
        <f>ROUND(IF(AI35=0, IF(AG35=0, 0, 1), AG35/AI35),5)</f>
        <v>0</v>
      </c>
      <c r="AN35" s="10"/>
      <c r="AO35" s="9">
        <v>0</v>
      </c>
      <c r="AP35" s="10"/>
      <c r="AQ35" s="9">
        <v>2604</v>
      </c>
      <c r="AR35" s="10"/>
      <c r="AS35" s="9">
        <f>ROUND((AO35-AQ35),5)</f>
        <v>-2604</v>
      </c>
      <c r="AT35" s="10"/>
      <c r="AU35" s="11">
        <f>ROUND(IF(AQ35=0, IF(AO35=0, 0, 1), AO35/AQ35),5)</f>
        <v>0</v>
      </c>
      <c r="AV35" s="10"/>
      <c r="AW35" s="9">
        <v>0</v>
      </c>
      <c r="AX35" s="10"/>
      <c r="AY35" s="9">
        <v>2604</v>
      </c>
      <c r="AZ35" s="10"/>
      <c r="BA35" s="9">
        <f>ROUND((AW35-AY35),5)</f>
        <v>-2604</v>
      </c>
      <c r="BB35" s="10"/>
      <c r="BC35" s="11">
        <f>ROUND(IF(AY35=0, IF(AW35=0, 0, 1), AW35/AY35),5)</f>
        <v>0</v>
      </c>
      <c r="BD35" s="10"/>
      <c r="BE35" s="9">
        <f t="shared" si="32"/>
        <v>0</v>
      </c>
      <c r="BF35" s="10"/>
      <c r="BG35" s="9">
        <f>ROUND(K35+S35+AA35+AI35+AQ35+AY35,5)</f>
        <v>15624</v>
      </c>
      <c r="BH35" s="10"/>
      <c r="BI35" s="9">
        <f>ROUND((BE35-BG35),5)</f>
        <v>-15624</v>
      </c>
      <c r="BJ35" s="10"/>
      <c r="BK35" s="11">
        <f>ROUND(IF(BG35=0, IF(BE35=0, 0, 1), BE35/BG35),5)</f>
        <v>0</v>
      </c>
    </row>
    <row r="36" spans="1:63" x14ac:dyDescent="0.3">
      <c r="A36" s="2"/>
      <c r="B36" s="2"/>
      <c r="C36" s="2"/>
      <c r="D36" s="2"/>
      <c r="E36" s="2"/>
      <c r="F36" s="2"/>
      <c r="G36" s="2"/>
      <c r="H36" s="2" t="s">
        <v>254</v>
      </c>
      <c r="I36" s="9">
        <v>0</v>
      </c>
      <c r="J36" s="10"/>
      <c r="K36" s="9">
        <v>2604</v>
      </c>
      <c r="L36" s="10"/>
      <c r="M36" s="9">
        <f>ROUND((I36-K36),5)</f>
        <v>-2604</v>
      </c>
      <c r="N36" s="10"/>
      <c r="O36" s="11">
        <f>ROUND(IF(K36=0, IF(I36=0, 0, 1), I36/K36),5)</f>
        <v>0</v>
      </c>
      <c r="P36" s="10"/>
      <c r="Q36" s="9">
        <v>0</v>
      </c>
      <c r="R36" s="10"/>
      <c r="S36" s="9">
        <v>2604</v>
      </c>
      <c r="T36" s="10"/>
      <c r="U36" s="9">
        <f>ROUND((Q36-S36),5)</f>
        <v>-2604</v>
      </c>
      <c r="V36" s="10"/>
      <c r="W36" s="11">
        <f>ROUND(IF(S36=0, IF(Q36=0, 0, 1), Q36/S36),5)</f>
        <v>0</v>
      </c>
      <c r="X36" s="10"/>
      <c r="Y36" s="9">
        <v>0</v>
      </c>
      <c r="Z36" s="10"/>
      <c r="AA36" s="9">
        <v>2604</v>
      </c>
      <c r="AB36" s="10"/>
      <c r="AC36" s="9">
        <f>ROUND((Y36-AA36),5)</f>
        <v>-2604</v>
      </c>
      <c r="AD36" s="10"/>
      <c r="AE36" s="11">
        <f>ROUND(IF(AA36=0, IF(Y36=0, 0, 1), Y36/AA36),5)</f>
        <v>0</v>
      </c>
      <c r="AF36" s="10"/>
      <c r="AG36" s="9">
        <v>0</v>
      </c>
      <c r="AH36" s="10"/>
      <c r="AI36" s="9">
        <v>2604</v>
      </c>
      <c r="AJ36" s="10"/>
      <c r="AK36" s="9">
        <f>ROUND((AG36-AI36),5)</f>
        <v>-2604</v>
      </c>
      <c r="AL36" s="10"/>
      <c r="AM36" s="11">
        <f>ROUND(IF(AI36=0, IF(AG36=0, 0, 1), AG36/AI36),5)</f>
        <v>0</v>
      </c>
      <c r="AN36" s="10"/>
      <c r="AO36" s="9">
        <v>0</v>
      </c>
      <c r="AP36" s="10"/>
      <c r="AQ36" s="9">
        <v>2604</v>
      </c>
      <c r="AR36" s="10"/>
      <c r="AS36" s="9">
        <f>ROUND((AO36-AQ36),5)</f>
        <v>-2604</v>
      </c>
      <c r="AT36" s="10"/>
      <c r="AU36" s="11">
        <f>ROUND(IF(AQ36=0, IF(AO36=0, 0, 1), AO36/AQ36),5)</f>
        <v>0</v>
      </c>
      <c r="AV36" s="10"/>
      <c r="AW36" s="9">
        <v>0</v>
      </c>
      <c r="AX36" s="10"/>
      <c r="AY36" s="9">
        <v>2604</v>
      </c>
      <c r="AZ36" s="10"/>
      <c r="BA36" s="9">
        <f>ROUND((AW36-AY36),5)</f>
        <v>-2604</v>
      </c>
      <c r="BB36" s="10"/>
      <c r="BC36" s="11">
        <f>ROUND(IF(AY36=0, IF(AW36=0, 0, 1), AW36/AY36),5)</f>
        <v>0</v>
      </c>
      <c r="BD36" s="10"/>
      <c r="BE36" s="9">
        <f t="shared" si="32"/>
        <v>0</v>
      </c>
      <c r="BF36" s="10"/>
      <c r="BG36" s="9">
        <f>ROUND(K36+S36+AA36+AI36+AQ36+AY36,5)</f>
        <v>15624</v>
      </c>
      <c r="BH36" s="10"/>
      <c r="BI36" s="9">
        <f>ROUND((BE36-BG36),5)</f>
        <v>-15624</v>
      </c>
      <c r="BJ36" s="10"/>
      <c r="BK36" s="11">
        <f>ROUND(IF(BG36=0, IF(BE36=0, 0, 1), BE36/BG36),5)</f>
        <v>0</v>
      </c>
    </row>
    <row r="37" spans="1:63" ht="19.5" thickBot="1" x14ac:dyDescent="0.35">
      <c r="A37" s="2"/>
      <c r="B37" s="2"/>
      <c r="C37" s="2"/>
      <c r="D37" s="2"/>
      <c r="E37" s="2"/>
      <c r="F37" s="2"/>
      <c r="G37" s="2"/>
      <c r="H37" s="2" t="s">
        <v>253</v>
      </c>
      <c r="I37" s="12">
        <v>5117.33</v>
      </c>
      <c r="J37" s="10"/>
      <c r="K37" s="12"/>
      <c r="L37" s="10"/>
      <c r="M37" s="12"/>
      <c r="N37" s="10"/>
      <c r="O37" s="13"/>
      <c r="P37" s="10"/>
      <c r="Q37" s="12">
        <v>9680.25</v>
      </c>
      <c r="R37" s="10"/>
      <c r="S37" s="12"/>
      <c r="T37" s="10"/>
      <c r="U37" s="12"/>
      <c r="V37" s="10"/>
      <c r="W37" s="13"/>
      <c r="X37" s="10"/>
      <c r="Y37" s="12">
        <v>5957.42</v>
      </c>
      <c r="Z37" s="10"/>
      <c r="AA37" s="12"/>
      <c r="AB37" s="10"/>
      <c r="AC37" s="12"/>
      <c r="AD37" s="10"/>
      <c r="AE37" s="13"/>
      <c r="AF37" s="10"/>
      <c r="AG37" s="12">
        <v>8095.48</v>
      </c>
      <c r="AH37" s="10"/>
      <c r="AI37" s="12"/>
      <c r="AJ37" s="10"/>
      <c r="AK37" s="12"/>
      <c r="AL37" s="10"/>
      <c r="AM37" s="13"/>
      <c r="AN37" s="10"/>
      <c r="AO37" s="12">
        <v>8384.18</v>
      </c>
      <c r="AP37" s="10"/>
      <c r="AQ37" s="12"/>
      <c r="AR37" s="10"/>
      <c r="AS37" s="12"/>
      <c r="AT37" s="10"/>
      <c r="AU37" s="13"/>
      <c r="AV37" s="10"/>
      <c r="AW37" s="12">
        <v>10687.75</v>
      </c>
      <c r="AX37" s="10"/>
      <c r="AY37" s="12"/>
      <c r="AZ37" s="10"/>
      <c r="BA37" s="12"/>
      <c r="BB37" s="10"/>
      <c r="BC37" s="13"/>
      <c r="BD37" s="10"/>
      <c r="BE37" s="12">
        <f t="shared" si="32"/>
        <v>47922.41</v>
      </c>
      <c r="BF37" s="10"/>
      <c r="BG37" s="12"/>
      <c r="BH37" s="10"/>
      <c r="BI37" s="12"/>
      <c r="BJ37" s="10"/>
      <c r="BK37" s="13"/>
    </row>
    <row r="38" spans="1:63" x14ac:dyDescent="0.3">
      <c r="A38" s="2"/>
      <c r="B38" s="2"/>
      <c r="C38" s="2"/>
      <c r="D38" s="2"/>
      <c r="E38" s="2"/>
      <c r="F38" s="2"/>
      <c r="G38" s="2" t="s">
        <v>252</v>
      </c>
      <c r="H38" s="2"/>
      <c r="I38" s="9">
        <f>ROUND(SUM(I32:I37),5)</f>
        <v>-30094.94</v>
      </c>
      <c r="J38" s="10"/>
      <c r="K38" s="9">
        <f>ROUND(SUM(K32:K37),5)</f>
        <v>5208</v>
      </c>
      <c r="L38" s="10"/>
      <c r="M38" s="9">
        <f>ROUND((I38-K38),5)</f>
        <v>-35302.94</v>
      </c>
      <c r="N38" s="10"/>
      <c r="O38" s="11">
        <f>ROUND(IF(K38=0, IF(I38=0, 0, 1), I38/K38),5)</f>
        <v>-5.7786</v>
      </c>
      <c r="P38" s="10"/>
      <c r="Q38" s="9">
        <f>ROUND(SUM(Q32:Q37),5)</f>
        <v>9680.25</v>
      </c>
      <c r="R38" s="10"/>
      <c r="S38" s="9">
        <f>ROUND(SUM(S32:S37),5)</f>
        <v>5208</v>
      </c>
      <c r="T38" s="10"/>
      <c r="U38" s="9">
        <f>ROUND((Q38-S38),5)</f>
        <v>4472.25</v>
      </c>
      <c r="V38" s="10"/>
      <c r="W38" s="11">
        <f>ROUND(IF(S38=0, IF(Q38=0, 0, 1), Q38/S38),5)</f>
        <v>1.85873</v>
      </c>
      <c r="X38" s="10"/>
      <c r="Y38" s="9">
        <f>ROUND(SUM(Y32:Y37),5)</f>
        <v>5957.42</v>
      </c>
      <c r="Z38" s="10"/>
      <c r="AA38" s="9">
        <f>ROUND(SUM(AA32:AA37),5)</f>
        <v>5208</v>
      </c>
      <c r="AB38" s="10"/>
      <c r="AC38" s="9">
        <f>ROUND((Y38-AA38),5)</f>
        <v>749.42</v>
      </c>
      <c r="AD38" s="10"/>
      <c r="AE38" s="11">
        <f>ROUND(IF(AA38=0, IF(Y38=0, 0, 1), Y38/AA38),5)</f>
        <v>1.1438999999999999</v>
      </c>
      <c r="AF38" s="10"/>
      <c r="AG38" s="9">
        <f>ROUND(SUM(AG32:AG37),5)</f>
        <v>8095.48</v>
      </c>
      <c r="AH38" s="10"/>
      <c r="AI38" s="9">
        <f>ROUND(SUM(AI32:AI37),5)</f>
        <v>5208</v>
      </c>
      <c r="AJ38" s="10"/>
      <c r="AK38" s="9">
        <f>ROUND((AG38-AI38),5)</f>
        <v>2887.48</v>
      </c>
      <c r="AL38" s="10"/>
      <c r="AM38" s="11">
        <f>ROUND(IF(AI38=0, IF(AG38=0, 0, 1), AG38/AI38),5)</f>
        <v>1.55443</v>
      </c>
      <c r="AN38" s="10"/>
      <c r="AO38" s="9">
        <f>ROUND(SUM(AO32:AO37),5)</f>
        <v>8384.18</v>
      </c>
      <c r="AP38" s="10"/>
      <c r="AQ38" s="9">
        <f>ROUND(SUM(AQ32:AQ37),5)</f>
        <v>5208</v>
      </c>
      <c r="AR38" s="10"/>
      <c r="AS38" s="9">
        <f>ROUND((AO38-AQ38),5)</f>
        <v>3176.18</v>
      </c>
      <c r="AT38" s="10"/>
      <c r="AU38" s="11">
        <f>ROUND(IF(AQ38=0, IF(AO38=0, 0, 1), AO38/AQ38),5)</f>
        <v>1.6098699999999999</v>
      </c>
      <c r="AV38" s="10"/>
      <c r="AW38" s="9">
        <f>ROUND(SUM(AW32:AW37),5)</f>
        <v>10687.75</v>
      </c>
      <c r="AX38" s="10"/>
      <c r="AY38" s="9">
        <f>ROUND(SUM(AY32:AY37),5)</f>
        <v>5208</v>
      </c>
      <c r="AZ38" s="10"/>
      <c r="BA38" s="9">
        <f>ROUND((AW38-AY38),5)</f>
        <v>5479.75</v>
      </c>
      <c r="BB38" s="10"/>
      <c r="BC38" s="11">
        <f>ROUND(IF(AY38=0, IF(AW38=0, 0, 1), AW38/AY38),5)</f>
        <v>2.0521799999999999</v>
      </c>
      <c r="BD38" s="10"/>
      <c r="BE38" s="9">
        <f t="shared" si="32"/>
        <v>12710.14</v>
      </c>
      <c r="BF38" s="10"/>
      <c r="BG38" s="9">
        <f>ROUND(K38+S38+AA38+AI38+AQ38+AY38,5)</f>
        <v>31248</v>
      </c>
      <c r="BH38" s="10"/>
      <c r="BI38" s="9">
        <f>ROUND((BE38-BG38),5)</f>
        <v>-18537.86</v>
      </c>
      <c r="BJ38" s="10"/>
      <c r="BK38" s="11">
        <f>ROUND(IF(BG38=0, IF(BE38=0, 0, 1), BE38/BG38),5)</f>
        <v>0.40675</v>
      </c>
    </row>
    <row r="39" spans="1:63" x14ac:dyDescent="0.3">
      <c r="A39" s="2"/>
      <c r="B39" s="2"/>
      <c r="C39" s="2"/>
      <c r="D39" s="2"/>
      <c r="E39" s="2"/>
      <c r="F39" s="2"/>
      <c r="G39" s="2" t="s">
        <v>251</v>
      </c>
      <c r="H39" s="2"/>
      <c r="I39" s="9"/>
      <c r="J39" s="10"/>
      <c r="K39" s="9"/>
      <c r="L39" s="10"/>
      <c r="M39" s="9"/>
      <c r="N39" s="10"/>
      <c r="O39" s="11"/>
      <c r="P39" s="10"/>
      <c r="Q39" s="9"/>
      <c r="R39" s="10"/>
      <c r="S39" s="9"/>
      <c r="T39" s="10"/>
      <c r="U39" s="9"/>
      <c r="V39" s="10"/>
      <c r="W39" s="11"/>
      <c r="X39" s="10"/>
      <c r="Y39" s="9"/>
      <c r="Z39" s="10"/>
      <c r="AA39" s="9"/>
      <c r="AB39" s="10"/>
      <c r="AC39" s="9"/>
      <c r="AD39" s="10"/>
      <c r="AE39" s="11"/>
      <c r="AF39" s="10"/>
      <c r="AG39" s="9"/>
      <c r="AH39" s="10"/>
      <c r="AI39" s="9"/>
      <c r="AJ39" s="10"/>
      <c r="AK39" s="9"/>
      <c r="AL39" s="10"/>
      <c r="AM39" s="11"/>
      <c r="AN39" s="10"/>
      <c r="AO39" s="9"/>
      <c r="AP39" s="10"/>
      <c r="AQ39" s="9"/>
      <c r="AR39" s="10"/>
      <c r="AS39" s="9"/>
      <c r="AT39" s="10"/>
      <c r="AU39" s="11"/>
      <c r="AV39" s="10"/>
      <c r="AW39" s="9"/>
      <c r="AX39" s="10"/>
      <c r="AY39" s="9"/>
      <c r="AZ39" s="10"/>
      <c r="BA39" s="9"/>
      <c r="BB39" s="10"/>
      <c r="BC39" s="11"/>
      <c r="BD39" s="10"/>
      <c r="BE39" s="9"/>
      <c r="BF39" s="10"/>
      <c r="BG39" s="9"/>
      <c r="BH39" s="10"/>
      <c r="BI39" s="9"/>
      <c r="BJ39" s="10"/>
      <c r="BK39" s="11"/>
    </row>
    <row r="40" spans="1:63" hidden="1" x14ac:dyDescent="0.3">
      <c r="A40" s="2"/>
      <c r="B40" s="2"/>
      <c r="C40" s="2"/>
      <c r="D40" s="2"/>
      <c r="E40" s="2"/>
      <c r="F40" s="2"/>
      <c r="G40" s="2"/>
      <c r="H40" s="2" t="s">
        <v>250</v>
      </c>
      <c r="I40" s="9">
        <v>0</v>
      </c>
      <c r="J40" s="10"/>
      <c r="K40" s="9">
        <v>0</v>
      </c>
      <c r="L40" s="10"/>
      <c r="M40" s="9">
        <f>ROUND((I40-K40),5)</f>
        <v>0</v>
      </c>
      <c r="N40" s="10"/>
      <c r="O40" s="11">
        <f>ROUND(IF(K40=0, IF(I40=0, 0, 1), I40/K40),5)</f>
        <v>0</v>
      </c>
      <c r="P40" s="10"/>
      <c r="Q40" s="9">
        <v>0</v>
      </c>
      <c r="R40" s="10"/>
      <c r="S40" s="9">
        <v>0</v>
      </c>
      <c r="T40" s="10"/>
      <c r="U40" s="9">
        <f>ROUND((Q40-S40),5)</f>
        <v>0</v>
      </c>
      <c r="V40" s="10"/>
      <c r="W40" s="11">
        <f>ROUND(IF(S40=0, IF(Q40=0, 0, 1), Q40/S40),5)</f>
        <v>0</v>
      </c>
      <c r="X40" s="10"/>
      <c r="Y40" s="9">
        <v>0</v>
      </c>
      <c r="Z40" s="10"/>
      <c r="AA40" s="9">
        <v>0</v>
      </c>
      <c r="AB40" s="10"/>
      <c r="AC40" s="9">
        <f>ROUND((Y40-AA40),5)</f>
        <v>0</v>
      </c>
      <c r="AD40" s="10"/>
      <c r="AE40" s="11">
        <f>ROUND(IF(AA40=0, IF(Y40=0, 0, 1), Y40/AA40),5)</f>
        <v>0</v>
      </c>
      <c r="AF40" s="10"/>
      <c r="AG40" s="9">
        <v>0</v>
      </c>
      <c r="AH40" s="10"/>
      <c r="AI40" s="9">
        <v>0</v>
      </c>
      <c r="AJ40" s="10"/>
      <c r="AK40" s="9">
        <f>ROUND((AG40-AI40),5)</f>
        <v>0</v>
      </c>
      <c r="AL40" s="10"/>
      <c r="AM40" s="11">
        <f>ROUND(IF(AI40=0, IF(AG40=0, 0, 1), AG40/AI40),5)</f>
        <v>0</v>
      </c>
      <c r="AN40" s="10"/>
      <c r="AO40" s="9">
        <v>0</v>
      </c>
      <c r="AP40" s="10"/>
      <c r="AQ40" s="9">
        <v>0</v>
      </c>
      <c r="AR40" s="10"/>
      <c r="AS40" s="9">
        <f>ROUND((AO40-AQ40),5)</f>
        <v>0</v>
      </c>
      <c r="AT40" s="10"/>
      <c r="AU40" s="11">
        <f>ROUND(IF(AQ40=0, IF(AO40=0, 0, 1), AO40/AQ40),5)</f>
        <v>0</v>
      </c>
      <c r="AV40" s="10"/>
      <c r="AW40" s="9">
        <v>0</v>
      </c>
      <c r="AX40" s="10"/>
      <c r="AY40" s="9">
        <v>0</v>
      </c>
      <c r="AZ40" s="10"/>
      <c r="BA40" s="9">
        <f>ROUND((AW40-AY40),5)</f>
        <v>0</v>
      </c>
      <c r="BB40" s="10"/>
      <c r="BC40" s="11">
        <f>ROUND(IF(AY40=0, IF(AW40=0, 0, 1), AW40/AY40),5)</f>
        <v>0</v>
      </c>
      <c r="BD40" s="10"/>
      <c r="BE40" s="9">
        <f t="shared" ref="BE40:BE45" si="33">ROUND(I40+Q40+Y40+AG40+AO40+AW40,5)</f>
        <v>0</v>
      </c>
      <c r="BF40" s="10"/>
      <c r="BG40" s="9">
        <f>ROUND(K40+S40+AA40+AI40+AQ40+AY40,5)</f>
        <v>0</v>
      </c>
      <c r="BH40" s="10"/>
      <c r="BI40" s="9">
        <f>ROUND((BE40-BG40),5)</f>
        <v>0</v>
      </c>
      <c r="BJ40" s="10"/>
      <c r="BK40" s="11">
        <f>ROUND(IF(BG40=0, IF(BE40=0, 0, 1), BE40/BG40),5)</f>
        <v>0</v>
      </c>
    </row>
    <row r="41" spans="1:63" hidden="1" x14ac:dyDescent="0.3">
      <c r="A41" s="2"/>
      <c r="B41" s="2"/>
      <c r="C41" s="2"/>
      <c r="D41" s="2"/>
      <c r="E41" s="2"/>
      <c r="F41" s="2"/>
      <c r="G41" s="2"/>
      <c r="H41" s="2" t="s">
        <v>249</v>
      </c>
      <c r="I41" s="9">
        <v>0</v>
      </c>
      <c r="J41" s="10"/>
      <c r="K41" s="9">
        <v>0</v>
      </c>
      <c r="L41" s="10"/>
      <c r="M41" s="9">
        <f>ROUND((I41-K41),5)</f>
        <v>0</v>
      </c>
      <c r="N41" s="10"/>
      <c r="O41" s="11">
        <f>ROUND(IF(K41=0, IF(I41=0, 0, 1), I41/K41),5)</f>
        <v>0</v>
      </c>
      <c r="P41" s="10"/>
      <c r="Q41" s="9">
        <v>0</v>
      </c>
      <c r="R41" s="10"/>
      <c r="S41" s="9">
        <v>0</v>
      </c>
      <c r="T41" s="10"/>
      <c r="U41" s="9">
        <f>ROUND((Q41-S41),5)</f>
        <v>0</v>
      </c>
      <c r="V41" s="10"/>
      <c r="W41" s="11">
        <f>ROUND(IF(S41=0, IF(Q41=0, 0, 1), Q41/S41),5)</f>
        <v>0</v>
      </c>
      <c r="X41" s="10"/>
      <c r="Y41" s="9">
        <v>0</v>
      </c>
      <c r="Z41" s="10"/>
      <c r="AA41" s="9">
        <v>0</v>
      </c>
      <c r="AB41" s="10"/>
      <c r="AC41" s="9">
        <f>ROUND((Y41-AA41),5)</f>
        <v>0</v>
      </c>
      <c r="AD41" s="10"/>
      <c r="AE41" s="11">
        <f>ROUND(IF(AA41=0, IF(Y41=0, 0, 1), Y41/AA41),5)</f>
        <v>0</v>
      </c>
      <c r="AF41" s="10"/>
      <c r="AG41" s="9">
        <v>0</v>
      </c>
      <c r="AH41" s="10"/>
      <c r="AI41" s="9">
        <v>0</v>
      </c>
      <c r="AJ41" s="10"/>
      <c r="AK41" s="9">
        <f>ROUND((AG41-AI41),5)</f>
        <v>0</v>
      </c>
      <c r="AL41" s="10"/>
      <c r="AM41" s="11">
        <f>ROUND(IF(AI41=0, IF(AG41=0, 0, 1), AG41/AI41),5)</f>
        <v>0</v>
      </c>
      <c r="AN41" s="10"/>
      <c r="AO41" s="9">
        <v>0</v>
      </c>
      <c r="AP41" s="10"/>
      <c r="AQ41" s="9">
        <v>0</v>
      </c>
      <c r="AR41" s="10"/>
      <c r="AS41" s="9">
        <f>ROUND((AO41-AQ41),5)</f>
        <v>0</v>
      </c>
      <c r="AT41" s="10"/>
      <c r="AU41" s="11">
        <f>ROUND(IF(AQ41=0, IF(AO41=0, 0, 1), AO41/AQ41),5)</f>
        <v>0</v>
      </c>
      <c r="AV41" s="10"/>
      <c r="AW41" s="9">
        <v>0</v>
      </c>
      <c r="AX41" s="10"/>
      <c r="AY41" s="9">
        <v>0</v>
      </c>
      <c r="AZ41" s="10"/>
      <c r="BA41" s="9">
        <f>ROUND((AW41-AY41),5)</f>
        <v>0</v>
      </c>
      <c r="BB41" s="10"/>
      <c r="BC41" s="11">
        <f>ROUND(IF(AY41=0, IF(AW41=0, 0, 1), AW41/AY41),5)</f>
        <v>0</v>
      </c>
      <c r="BD41" s="10"/>
      <c r="BE41" s="9">
        <f t="shared" si="33"/>
        <v>0</v>
      </c>
      <c r="BF41" s="10"/>
      <c r="BG41" s="9">
        <f>ROUND(K41+S41+AA41+AI41+AQ41+AY41,5)</f>
        <v>0</v>
      </c>
      <c r="BH41" s="10"/>
      <c r="BI41" s="9">
        <f>ROUND((BE41-BG41),5)</f>
        <v>0</v>
      </c>
      <c r="BJ41" s="10"/>
      <c r="BK41" s="11">
        <f>ROUND(IF(BG41=0, IF(BE41=0, 0, 1), BE41/BG41),5)</f>
        <v>0</v>
      </c>
    </row>
    <row r="42" spans="1:63" x14ac:dyDescent="0.3">
      <c r="A42" s="2"/>
      <c r="B42" s="2"/>
      <c r="C42" s="2"/>
      <c r="D42" s="2"/>
      <c r="E42" s="2"/>
      <c r="F42" s="2"/>
      <c r="G42" s="2"/>
      <c r="H42" s="2" t="s">
        <v>248</v>
      </c>
      <c r="I42" s="9">
        <v>0</v>
      </c>
      <c r="J42" s="10"/>
      <c r="K42" s="9">
        <v>2604</v>
      </c>
      <c r="L42" s="10"/>
      <c r="M42" s="9">
        <f>ROUND((I42-K42),5)</f>
        <v>-2604</v>
      </c>
      <c r="N42" s="10"/>
      <c r="O42" s="11">
        <f>ROUND(IF(K42=0, IF(I42=0, 0, 1), I42/K42),5)</f>
        <v>0</v>
      </c>
      <c r="P42" s="10"/>
      <c r="Q42" s="9">
        <v>0</v>
      </c>
      <c r="R42" s="10"/>
      <c r="S42" s="9">
        <v>2604</v>
      </c>
      <c r="T42" s="10"/>
      <c r="U42" s="9">
        <f>ROUND((Q42-S42),5)</f>
        <v>-2604</v>
      </c>
      <c r="V42" s="10"/>
      <c r="W42" s="11">
        <f>ROUND(IF(S42=0, IF(Q42=0, 0, 1), Q42/S42),5)</f>
        <v>0</v>
      </c>
      <c r="X42" s="10"/>
      <c r="Y42" s="9">
        <v>0</v>
      </c>
      <c r="Z42" s="10"/>
      <c r="AA42" s="9">
        <v>2604</v>
      </c>
      <c r="AB42" s="10"/>
      <c r="AC42" s="9">
        <f>ROUND((Y42-AA42),5)</f>
        <v>-2604</v>
      </c>
      <c r="AD42" s="10"/>
      <c r="AE42" s="11">
        <f>ROUND(IF(AA42=0, IF(Y42=0, 0, 1), Y42/AA42),5)</f>
        <v>0</v>
      </c>
      <c r="AF42" s="10"/>
      <c r="AG42" s="9">
        <v>0</v>
      </c>
      <c r="AH42" s="10"/>
      <c r="AI42" s="9">
        <v>2604</v>
      </c>
      <c r="AJ42" s="10"/>
      <c r="AK42" s="9">
        <f>ROUND((AG42-AI42),5)</f>
        <v>-2604</v>
      </c>
      <c r="AL42" s="10"/>
      <c r="AM42" s="11">
        <f>ROUND(IF(AI42=0, IF(AG42=0, 0, 1), AG42/AI42),5)</f>
        <v>0</v>
      </c>
      <c r="AN42" s="10"/>
      <c r="AO42" s="9">
        <v>0</v>
      </c>
      <c r="AP42" s="10"/>
      <c r="AQ42" s="9">
        <v>2604</v>
      </c>
      <c r="AR42" s="10"/>
      <c r="AS42" s="9">
        <f>ROUND((AO42-AQ42),5)</f>
        <v>-2604</v>
      </c>
      <c r="AT42" s="10"/>
      <c r="AU42" s="11">
        <f>ROUND(IF(AQ42=0, IF(AO42=0, 0, 1), AO42/AQ42),5)</f>
        <v>0</v>
      </c>
      <c r="AV42" s="10"/>
      <c r="AW42" s="9">
        <v>0</v>
      </c>
      <c r="AX42" s="10"/>
      <c r="AY42" s="9">
        <v>2604</v>
      </c>
      <c r="AZ42" s="10"/>
      <c r="BA42" s="9">
        <f>ROUND((AW42-AY42),5)</f>
        <v>-2604</v>
      </c>
      <c r="BB42" s="10"/>
      <c r="BC42" s="11">
        <f>ROUND(IF(AY42=0, IF(AW42=0, 0, 1), AW42/AY42),5)</f>
        <v>0</v>
      </c>
      <c r="BD42" s="10"/>
      <c r="BE42" s="9">
        <f t="shared" si="33"/>
        <v>0</v>
      </c>
      <c r="BF42" s="10"/>
      <c r="BG42" s="9">
        <f>ROUND(K42+S42+AA42+AI42+AQ42+AY42,5)</f>
        <v>15624</v>
      </c>
      <c r="BH42" s="10"/>
      <c r="BI42" s="9">
        <f>ROUND((BE42-BG42),5)</f>
        <v>-15624</v>
      </c>
      <c r="BJ42" s="10"/>
      <c r="BK42" s="11">
        <f>ROUND(IF(BG42=0, IF(BE42=0, 0, 1), BE42/BG42),5)</f>
        <v>0</v>
      </c>
    </row>
    <row r="43" spans="1:63" x14ac:dyDescent="0.3">
      <c r="A43" s="2"/>
      <c r="B43" s="2"/>
      <c r="C43" s="2"/>
      <c r="D43" s="2"/>
      <c r="E43" s="2"/>
      <c r="F43" s="2"/>
      <c r="G43" s="2"/>
      <c r="H43" s="2" t="s">
        <v>247</v>
      </c>
      <c r="I43" s="9">
        <v>0</v>
      </c>
      <c r="J43" s="10"/>
      <c r="K43" s="9">
        <v>2604</v>
      </c>
      <c r="L43" s="10"/>
      <c r="M43" s="9">
        <f>ROUND((I43-K43),5)</f>
        <v>-2604</v>
      </c>
      <c r="N43" s="10"/>
      <c r="O43" s="11">
        <f>ROUND(IF(K43=0, IF(I43=0, 0, 1), I43/K43),5)</f>
        <v>0</v>
      </c>
      <c r="P43" s="10"/>
      <c r="Q43" s="9">
        <v>0</v>
      </c>
      <c r="R43" s="10"/>
      <c r="S43" s="9">
        <v>2604</v>
      </c>
      <c r="T43" s="10"/>
      <c r="U43" s="9">
        <f>ROUND((Q43-S43),5)</f>
        <v>-2604</v>
      </c>
      <c r="V43" s="10"/>
      <c r="W43" s="11">
        <f>ROUND(IF(S43=0, IF(Q43=0, 0, 1), Q43/S43),5)</f>
        <v>0</v>
      </c>
      <c r="X43" s="10"/>
      <c r="Y43" s="9">
        <v>0</v>
      </c>
      <c r="Z43" s="10"/>
      <c r="AA43" s="9">
        <v>2604</v>
      </c>
      <c r="AB43" s="10"/>
      <c r="AC43" s="9">
        <f>ROUND((Y43-AA43),5)</f>
        <v>-2604</v>
      </c>
      <c r="AD43" s="10"/>
      <c r="AE43" s="11">
        <f>ROUND(IF(AA43=0, IF(Y43=0, 0, 1), Y43/AA43),5)</f>
        <v>0</v>
      </c>
      <c r="AF43" s="10"/>
      <c r="AG43" s="9">
        <v>0</v>
      </c>
      <c r="AH43" s="10"/>
      <c r="AI43" s="9">
        <v>2604</v>
      </c>
      <c r="AJ43" s="10"/>
      <c r="AK43" s="9">
        <f>ROUND((AG43-AI43),5)</f>
        <v>-2604</v>
      </c>
      <c r="AL43" s="10"/>
      <c r="AM43" s="11">
        <f>ROUND(IF(AI43=0, IF(AG43=0, 0, 1), AG43/AI43),5)</f>
        <v>0</v>
      </c>
      <c r="AN43" s="10"/>
      <c r="AO43" s="9">
        <v>0</v>
      </c>
      <c r="AP43" s="10"/>
      <c r="AQ43" s="9">
        <v>2604</v>
      </c>
      <c r="AR43" s="10"/>
      <c r="AS43" s="9">
        <f>ROUND((AO43-AQ43),5)</f>
        <v>-2604</v>
      </c>
      <c r="AT43" s="10"/>
      <c r="AU43" s="11">
        <f>ROUND(IF(AQ43=0, IF(AO43=0, 0, 1), AO43/AQ43),5)</f>
        <v>0</v>
      </c>
      <c r="AV43" s="10"/>
      <c r="AW43" s="9">
        <v>0</v>
      </c>
      <c r="AX43" s="10"/>
      <c r="AY43" s="9">
        <v>2604</v>
      </c>
      <c r="AZ43" s="10"/>
      <c r="BA43" s="9">
        <f>ROUND((AW43-AY43),5)</f>
        <v>-2604</v>
      </c>
      <c r="BB43" s="10"/>
      <c r="BC43" s="11">
        <f>ROUND(IF(AY43=0, IF(AW43=0, 0, 1), AW43/AY43),5)</f>
        <v>0</v>
      </c>
      <c r="BD43" s="10"/>
      <c r="BE43" s="9">
        <f t="shared" si="33"/>
        <v>0</v>
      </c>
      <c r="BF43" s="10"/>
      <c r="BG43" s="9">
        <f>ROUND(K43+S43+AA43+AI43+AQ43+AY43,5)</f>
        <v>15624</v>
      </c>
      <c r="BH43" s="10"/>
      <c r="BI43" s="9">
        <f>ROUND((BE43-BG43),5)</f>
        <v>-15624</v>
      </c>
      <c r="BJ43" s="10"/>
      <c r="BK43" s="11">
        <f>ROUND(IF(BG43=0, IF(BE43=0, 0, 1), BE43/BG43),5)</f>
        <v>0</v>
      </c>
    </row>
    <row r="44" spans="1:63" ht="19.5" thickBot="1" x14ac:dyDescent="0.35">
      <c r="A44" s="2"/>
      <c r="B44" s="2"/>
      <c r="C44" s="2"/>
      <c r="D44" s="2"/>
      <c r="E44" s="2"/>
      <c r="F44" s="2"/>
      <c r="G44" s="2"/>
      <c r="H44" s="2" t="s">
        <v>246</v>
      </c>
      <c r="I44" s="12">
        <v>3820.43</v>
      </c>
      <c r="J44" s="10"/>
      <c r="K44" s="12"/>
      <c r="L44" s="10"/>
      <c r="M44" s="12"/>
      <c r="N44" s="10"/>
      <c r="O44" s="13"/>
      <c r="P44" s="10"/>
      <c r="Q44" s="12">
        <v>9818.99</v>
      </c>
      <c r="R44" s="10"/>
      <c r="S44" s="12"/>
      <c r="T44" s="10"/>
      <c r="U44" s="12"/>
      <c r="V44" s="10"/>
      <c r="W44" s="13"/>
      <c r="X44" s="10"/>
      <c r="Y44" s="12">
        <v>7225.62</v>
      </c>
      <c r="Z44" s="10"/>
      <c r="AA44" s="12"/>
      <c r="AB44" s="10"/>
      <c r="AC44" s="12"/>
      <c r="AD44" s="10"/>
      <c r="AE44" s="13"/>
      <c r="AF44" s="10"/>
      <c r="AG44" s="12">
        <v>6282.81</v>
      </c>
      <c r="AH44" s="10"/>
      <c r="AI44" s="12"/>
      <c r="AJ44" s="10"/>
      <c r="AK44" s="12"/>
      <c r="AL44" s="10"/>
      <c r="AM44" s="13"/>
      <c r="AN44" s="10"/>
      <c r="AO44" s="12">
        <v>5726.9</v>
      </c>
      <c r="AP44" s="10"/>
      <c r="AQ44" s="12"/>
      <c r="AR44" s="10"/>
      <c r="AS44" s="12"/>
      <c r="AT44" s="10"/>
      <c r="AU44" s="13"/>
      <c r="AV44" s="10"/>
      <c r="AW44" s="12">
        <v>12788.08</v>
      </c>
      <c r="AX44" s="10"/>
      <c r="AY44" s="12"/>
      <c r="AZ44" s="10"/>
      <c r="BA44" s="12"/>
      <c r="BB44" s="10"/>
      <c r="BC44" s="13"/>
      <c r="BD44" s="10"/>
      <c r="BE44" s="12">
        <f t="shared" si="33"/>
        <v>45662.83</v>
      </c>
      <c r="BF44" s="10"/>
      <c r="BG44" s="12"/>
      <c r="BH44" s="10"/>
      <c r="BI44" s="12"/>
      <c r="BJ44" s="10"/>
      <c r="BK44" s="13"/>
    </row>
    <row r="45" spans="1:63" x14ac:dyDescent="0.3">
      <c r="A45" s="2"/>
      <c r="B45" s="2"/>
      <c r="C45" s="2"/>
      <c r="D45" s="2"/>
      <c r="E45" s="2"/>
      <c r="F45" s="2"/>
      <c r="G45" s="2" t="s">
        <v>245</v>
      </c>
      <c r="H45" s="2"/>
      <c r="I45" s="9">
        <f>ROUND(SUM(I39:I44),5)</f>
        <v>3820.43</v>
      </c>
      <c r="J45" s="10"/>
      <c r="K45" s="9">
        <f>ROUND(SUM(K39:K44),5)</f>
        <v>5208</v>
      </c>
      <c r="L45" s="10"/>
      <c r="M45" s="9">
        <f>ROUND((I45-K45),5)</f>
        <v>-1387.57</v>
      </c>
      <c r="N45" s="10"/>
      <c r="O45" s="11">
        <f>ROUND(IF(K45=0, IF(I45=0, 0, 1), I45/K45),5)</f>
        <v>0.73357000000000006</v>
      </c>
      <c r="P45" s="10"/>
      <c r="Q45" s="9">
        <f>ROUND(SUM(Q39:Q44),5)</f>
        <v>9818.99</v>
      </c>
      <c r="R45" s="10"/>
      <c r="S45" s="9">
        <f>ROUND(SUM(S39:S44),5)</f>
        <v>5208</v>
      </c>
      <c r="T45" s="10"/>
      <c r="U45" s="9">
        <f>ROUND((Q45-S45),5)</f>
        <v>4610.99</v>
      </c>
      <c r="V45" s="10"/>
      <c r="W45" s="11">
        <f>ROUND(IF(S45=0, IF(Q45=0, 0, 1), Q45/S45),5)</f>
        <v>1.88537</v>
      </c>
      <c r="X45" s="10"/>
      <c r="Y45" s="9">
        <f>ROUND(SUM(Y39:Y44),5)</f>
        <v>7225.62</v>
      </c>
      <c r="Z45" s="10"/>
      <c r="AA45" s="9">
        <f>ROUND(SUM(AA39:AA44),5)</f>
        <v>5208</v>
      </c>
      <c r="AB45" s="10"/>
      <c r="AC45" s="9">
        <f>ROUND((Y45-AA45),5)</f>
        <v>2017.62</v>
      </c>
      <c r="AD45" s="10"/>
      <c r="AE45" s="11">
        <f>ROUND(IF(AA45=0, IF(Y45=0, 0, 1), Y45/AA45),5)</f>
        <v>1.38741</v>
      </c>
      <c r="AF45" s="10"/>
      <c r="AG45" s="9">
        <f>ROUND(SUM(AG39:AG44),5)</f>
        <v>6282.81</v>
      </c>
      <c r="AH45" s="10"/>
      <c r="AI45" s="9">
        <f>ROUND(SUM(AI39:AI44),5)</f>
        <v>5208</v>
      </c>
      <c r="AJ45" s="10"/>
      <c r="AK45" s="9">
        <f>ROUND((AG45-AI45),5)</f>
        <v>1074.81</v>
      </c>
      <c r="AL45" s="10"/>
      <c r="AM45" s="11">
        <f>ROUND(IF(AI45=0, IF(AG45=0, 0, 1), AG45/AI45),5)</f>
        <v>1.20638</v>
      </c>
      <c r="AN45" s="10"/>
      <c r="AO45" s="9">
        <f>ROUND(SUM(AO39:AO44),5)</f>
        <v>5726.9</v>
      </c>
      <c r="AP45" s="10"/>
      <c r="AQ45" s="9">
        <f>ROUND(SUM(AQ39:AQ44),5)</f>
        <v>5208</v>
      </c>
      <c r="AR45" s="10"/>
      <c r="AS45" s="9">
        <f>ROUND((AO45-AQ45),5)</f>
        <v>518.9</v>
      </c>
      <c r="AT45" s="10"/>
      <c r="AU45" s="11">
        <f>ROUND(IF(AQ45=0, IF(AO45=0, 0, 1), AO45/AQ45),5)</f>
        <v>1.09964</v>
      </c>
      <c r="AV45" s="10"/>
      <c r="AW45" s="9">
        <f>ROUND(SUM(AW39:AW44),5)</f>
        <v>12788.08</v>
      </c>
      <c r="AX45" s="10"/>
      <c r="AY45" s="9">
        <f>ROUND(SUM(AY39:AY44),5)</f>
        <v>5208</v>
      </c>
      <c r="AZ45" s="10"/>
      <c r="BA45" s="9">
        <f>ROUND((AW45-AY45),5)</f>
        <v>7580.08</v>
      </c>
      <c r="BB45" s="10"/>
      <c r="BC45" s="11">
        <f>ROUND(IF(AY45=0, IF(AW45=0, 0, 1), AW45/AY45),5)</f>
        <v>2.45547</v>
      </c>
      <c r="BD45" s="10"/>
      <c r="BE45" s="9">
        <f t="shared" si="33"/>
        <v>45662.83</v>
      </c>
      <c r="BF45" s="10"/>
      <c r="BG45" s="9">
        <f>ROUND(K45+S45+AA45+AI45+AQ45+AY45,5)</f>
        <v>31248</v>
      </c>
      <c r="BH45" s="10"/>
      <c r="BI45" s="9">
        <f>ROUND((BE45-BG45),5)</f>
        <v>14414.83</v>
      </c>
      <c r="BJ45" s="10"/>
      <c r="BK45" s="11">
        <f>ROUND(IF(BG45=0, IF(BE45=0, 0, 1), BE45/BG45),5)</f>
        <v>1.4613</v>
      </c>
    </row>
    <row r="46" spans="1:63" x14ac:dyDescent="0.3">
      <c r="A46" s="2"/>
      <c r="B46" s="2"/>
      <c r="C46" s="2"/>
      <c r="D46" s="2"/>
      <c r="E46" s="2"/>
      <c r="F46" s="2"/>
      <c r="G46" s="2" t="s">
        <v>244</v>
      </c>
      <c r="H46" s="2"/>
      <c r="I46" s="9"/>
      <c r="J46" s="10"/>
      <c r="K46" s="9"/>
      <c r="L46" s="10"/>
      <c r="M46" s="9"/>
      <c r="N46" s="10"/>
      <c r="O46" s="11"/>
      <c r="P46" s="10"/>
      <c r="Q46" s="9"/>
      <c r="R46" s="10"/>
      <c r="S46" s="9"/>
      <c r="T46" s="10"/>
      <c r="U46" s="9"/>
      <c r="V46" s="10"/>
      <c r="W46" s="11"/>
      <c r="X46" s="10"/>
      <c r="Y46" s="9"/>
      <c r="Z46" s="10"/>
      <c r="AA46" s="9"/>
      <c r="AB46" s="10"/>
      <c r="AC46" s="9"/>
      <c r="AD46" s="10"/>
      <c r="AE46" s="11"/>
      <c r="AF46" s="10"/>
      <c r="AG46" s="9"/>
      <c r="AH46" s="10"/>
      <c r="AI46" s="9"/>
      <c r="AJ46" s="10"/>
      <c r="AK46" s="9"/>
      <c r="AL46" s="10"/>
      <c r="AM46" s="11"/>
      <c r="AN46" s="10"/>
      <c r="AO46" s="9"/>
      <c r="AP46" s="10"/>
      <c r="AQ46" s="9"/>
      <c r="AR46" s="10"/>
      <c r="AS46" s="9"/>
      <c r="AT46" s="10"/>
      <c r="AU46" s="11"/>
      <c r="AV46" s="10"/>
      <c r="AW46" s="9"/>
      <c r="AX46" s="10"/>
      <c r="AY46" s="9"/>
      <c r="AZ46" s="10"/>
      <c r="BA46" s="9"/>
      <c r="BB46" s="10"/>
      <c r="BC46" s="11"/>
      <c r="BD46" s="10"/>
      <c r="BE46" s="9"/>
      <c r="BF46" s="10"/>
      <c r="BG46" s="9"/>
      <c r="BH46" s="10"/>
      <c r="BI46" s="9"/>
      <c r="BJ46" s="10"/>
      <c r="BK46" s="11"/>
    </row>
    <row r="47" spans="1:63" x14ac:dyDescent="0.3">
      <c r="A47" s="2"/>
      <c r="B47" s="2"/>
      <c r="C47" s="2"/>
      <c r="D47" s="2"/>
      <c r="E47" s="2"/>
      <c r="F47" s="2"/>
      <c r="G47" s="2"/>
      <c r="H47" s="2" t="s">
        <v>243</v>
      </c>
      <c r="I47" s="9">
        <v>4179.6499999999996</v>
      </c>
      <c r="J47" s="10"/>
      <c r="K47" s="9">
        <v>0</v>
      </c>
      <c r="L47" s="10"/>
      <c r="M47" s="9">
        <f t="shared" ref="M47:M59" si="34">ROUND((I47-K47),5)</f>
        <v>4179.6499999999996</v>
      </c>
      <c r="N47" s="10"/>
      <c r="O47" s="11">
        <f t="shared" ref="O47:O59" si="35">ROUND(IF(K47=0, IF(I47=0, 0, 1), I47/K47),5)</f>
        <v>1</v>
      </c>
      <c r="P47" s="10"/>
      <c r="Q47" s="9">
        <v>12303.75</v>
      </c>
      <c r="R47" s="10"/>
      <c r="S47" s="9">
        <v>0</v>
      </c>
      <c r="T47" s="10"/>
      <c r="U47" s="9">
        <f t="shared" ref="U47:U59" si="36">ROUND((Q47-S47),5)</f>
        <v>12303.75</v>
      </c>
      <c r="V47" s="10"/>
      <c r="W47" s="11">
        <f t="shared" ref="W47:W59" si="37">ROUND(IF(S47=0, IF(Q47=0, 0, 1), Q47/S47),5)</f>
        <v>1</v>
      </c>
      <c r="X47" s="10"/>
      <c r="Y47" s="9">
        <v>20490.32</v>
      </c>
      <c r="Z47" s="10"/>
      <c r="AA47" s="9">
        <v>0</v>
      </c>
      <c r="AB47" s="10"/>
      <c r="AC47" s="9">
        <f t="shared" ref="AC47:AC59" si="38">ROUND((Y47-AA47),5)</f>
        <v>20490.32</v>
      </c>
      <c r="AD47" s="10"/>
      <c r="AE47" s="11">
        <f t="shared" ref="AE47:AE59" si="39">ROUND(IF(AA47=0, IF(Y47=0, 0, 1), Y47/AA47),5)</f>
        <v>1</v>
      </c>
      <c r="AF47" s="10"/>
      <c r="AG47" s="9">
        <v>14688.46</v>
      </c>
      <c r="AH47" s="10"/>
      <c r="AI47" s="9">
        <v>0</v>
      </c>
      <c r="AJ47" s="10"/>
      <c r="AK47" s="9">
        <f t="shared" ref="AK47:AK59" si="40">ROUND((AG47-AI47),5)</f>
        <v>14688.46</v>
      </c>
      <c r="AL47" s="10"/>
      <c r="AM47" s="11">
        <f t="shared" ref="AM47:AM59" si="41">ROUND(IF(AI47=0, IF(AG47=0, 0, 1), AG47/AI47),5)</f>
        <v>1</v>
      </c>
      <c r="AN47" s="10"/>
      <c r="AO47" s="9">
        <v>27361.68</v>
      </c>
      <c r="AP47" s="10"/>
      <c r="AQ47" s="9">
        <v>0</v>
      </c>
      <c r="AR47" s="10"/>
      <c r="AS47" s="9">
        <f t="shared" ref="AS47:AS59" si="42">ROUND((AO47-AQ47),5)</f>
        <v>27361.68</v>
      </c>
      <c r="AT47" s="10"/>
      <c r="AU47" s="11">
        <f t="shared" ref="AU47:AU59" si="43">ROUND(IF(AQ47=0, IF(AO47=0, 0, 1), AO47/AQ47),5)</f>
        <v>1</v>
      </c>
      <c r="AV47" s="10"/>
      <c r="AW47" s="9">
        <v>60424.41</v>
      </c>
      <c r="AX47" s="10"/>
      <c r="AY47" s="9">
        <v>0</v>
      </c>
      <c r="AZ47" s="10"/>
      <c r="BA47" s="9">
        <f t="shared" ref="BA47:BA59" si="44">ROUND((AW47-AY47),5)</f>
        <v>60424.41</v>
      </c>
      <c r="BB47" s="10"/>
      <c r="BC47" s="11">
        <f t="shared" ref="BC47:BC59" si="45">ROUND(IF(AY47=0, IF(AW47=0, 0, 1), AW47/AY47),5)</f>
        <v>1</v>
      </c>
      <c r="BD47" s="10"/>
      <c r="BE47" s="9">
        <f t="shared" ref="BE47:BE59" si="46">ROUND(I47+Q47+Y47+AG47+AO47+AW47,5)</f>
        <v>139448.26999999999</v>
      </c>
      <c r="BF47" s="10"/>
      <c r="BG47" s="9">
        <f t="shared" ref="BG47:BG59" si="47">ROUND(K47+S47+AA47+AI47+AQ47+AY47,5)</f>
        <v>0</v>
      </c>
      <c r="BH47" s="10"/>
      <c r="BI47" s="9">
        <f t="shared" ref="BI47:BI59" si="48">ROUND((BE47-BG47),5)</f>
        <v>139448.26999999999</v>
      </c>
      <c r="BJ47" s="10"/>
      <c r="BK47" s="11">
        <f t="shared" ref="BK47:BK59" si="49">ROUND(IF(BG47=0, IF(BE47=0, 0, 1), BE47/BG47),5)</f>
        <v>1</v>
      </c>
    </row>
    <row r="48" spans="1:63" hidden="1" x14ac:dyDescent="0.3">
      <c r="A48" s="2"/>
      <c r="B48" s="2"/>
      <c r="C48" s="2"/>
      <c r="D48" s="2"/>
      <c r="E48" s="2"/>
      <c r="F48" s="2"/>
      <c r="G48" s="2"/>
      <c r="H48" s="2" t="s">
        <v>242</v>
      </c>
      <c r="I48" s="9">
        <v>0</v>
      </c>
      <c r="J48" s="10"/>
      <c r="K48" s="9">
        <v>0</v>
      </c>
      <c r="L48" s="10"/>
      <c r="M48" s="9">
        <f t="shared" si="34"/>
        <v>0</v>
      </c>
      <c r="N48" s="10"/>
      <c r="O48" s="11">
        <f t="shared" si="35"/>
        <v>0</v>
      </c>
      <c r="P48" s="10"/>
      <c r="Q48" s="9">
        <v>0</v>
      </c>
      <c r="R48" s="10"/>
      <c r="S48" s="9">
        <v>0</v>
      </c>
      <c r="T48" s="10"/>
      <c r="U48" s="9">
        <f t="shared" si="36"/>
        <v>0</v>
      </c>
      <c r="V48" s="10"/>
      <c r="W48" s="11">
        <f t="shared" si="37"/>
        <v>0</v>
      </c>
      <c r="X48" s="10"/>
      <c r="Y48" s="9">
        <v>0</v>
      </c>
      <c r="Z48" s="10"/>
      <c r="AA48" s="9">
        <v>0</v>
      </c>
      <c r="AB48" s="10"/>
      <c r="AC48" s="9">
        <f t="shared" si="38"/>
        <v>0</v>
      </c>
      <c r="AD48" s="10"/>
      <c r="AE48" s="11">
        <f t="shared" si="39"/>
        <v>0</v>
      </c>
      <c r="AF48" s="10"/>
      <c r="AG48" s="9">
        <v>0</v>
      </c>
      <c r="AH48" s="10"/>
      <c r="AI48" s="9">
        <v>0</v>
      </c>
      <c r="AJ48" s="10"/>
      <c r="AK48" s="9">
        <f t="shared" si="40"/>
        <v>0</v>
      </c>
      <c r="AL48" s="10"/>
      <c r="AM48" s="11">
        <f t="shared" si="41"/>
        <v>0</v>
      </c>
      <c r="AN48" s="10"/>
      <c r="AO48" s="9">
        <v>0</v>
      </c>
      <c r="AP48" s="10"/>
      <c r="AQ48" s="9">
        <v>0</v>
      </c>
      <c r="AR48" s="10"/>
      <c r="AS48" s="9">
        <f t="shared" si="42"/>
        <v>0</v>
      </c>
      <c r="AT48" s="10"/>
      <c r="AU48" s="11">
        <f t="shared" si="43"/>
        <v>0</v>
      </c>
      <c r="AV48" s="10"/>
      <c r="AW48" s="9">
        <v>0</v>
      </c>
      <c r="AX48" s="10"/>
      <c r="AY48" s="9">
        <v>0</v>
      </c>
      <c r="AZ48" s="10"/>
      <c r="BA48" s="9">
        <f t="shared" si="44"/>
        <v>0</v>
      </c>
      <c r="BB48" s="10"/>
      <c r="BC48" s="11">
        <f t="shared" si="45"/>
        <v>0</v>
      </c>
      <c r="BD48" s="10"/>
      <c r="BE48" s="9">
        <f t="shared" si="46"/>
        <v>0</v>
      </c>
      <c r="BF48" s="10"/>
      <c r="BG48" s="9">
        <f t="shared" si="47"/>
        <v>0</v>
      </c>
      <c r="BH48" s="10"/>
      <c r="BI48" s="9">
        <f t="shared" si="48"/>
        <v>0</v>
      </c>
      <c r="BJ48" s="10"/>
      <c r="BK48" s="11">
        <f t="shared" si="49"/>
        <v>0</v>
      </c>
    </row>
    <row r="49" spans="1:63" x14ac:dyDescent="0.3">
      <c r="A49" s="2"/>
      <c r="B49" s="2"/>
      <c r="C49" s="2"/>
      <c r="D49" s="2"/>
      <c r="E49" s="2"/>
      <c r="F49" s="2"/>
      <c r="G49" s="2"/>
      <c r="H49" s="2" t="s">
        <v>241</v>
      </c>
      <c r="I49" s="9">
        <v>0</v>
      </c>
      <c r="J49" s="10"/>
      <c r="K49" s="9">
        <v>17562.75</v>
      </c>
      <c r="L49" s="10"/>
      <c r="M49" s="9">
        <f t="shared" si="34"/>
        <v>-17562.75</v>
      </c>
      <c r="N49" s="10"/>
      <c r="O49" s="11">
        <f t="shared" si="35"/>
        <v>0</v>
      </c>
      <c r="P49" s="10"/>
      <c r="Q49" s="9">
        <v>0</v>
      </c>
      <c r="R49" s="10"/>
      <c r="S49" s="9">
        <v>17562.75</v>
      </c>
      <c r="T49" s="10"/>
      <c r="U49" s="9">
        <f t="shared" si="36"/>
        <v>-17562.75</v>
      </c>
      <c r="V49" s="10"/>
      <c r="W49" s="11">
        <f t="shared" si="37"/>
        <v>0</v>
      </c>
      <c r="X49" s="10"/>
      <c r="Y49" s="9">
        <v>0</v>
      </c>
      <c r="Z49" s="10"/>
      <c r="AA49" s="9">
        <v>17562.75</v>
      </c>
      <c r="AB49" s="10"/>
      <c r="AC49" s="9">
        <f t="shared" si="38"/>
        <v>-17562.75</v>
      </c>
      <c r="AD49" s="10"/>
      <c r="AE49" s="11">
        <f t="shared" si="39"/>
        <v>0</v>
      </c>
      <c r="AF49" s="10"/>
      <c r="AG49" s="9">
        <v>0</v>
      </c>
      <c r="AH49" s="10"/>
      <c r="AI49" s="9">
        <v>17562.75</v>
      </c>
      <c r="AJ49" s="10"/>
      <c r="AK49" s="9">
        <f t="shared" si="40"/>
        <v>-17562.75</v>
      </c>
      <c r="AL49" s="10"/>
      <c r="AM49" s="11">
        <f t="shared" si="41"/>
        <v>0</v>
      </c>
      <c r="AN49" s="10"/>
      <c r="AO49" s="9">
        <v>0</v>
      </c>
      <c r="AP49" s="10"/>
      <c r="AQ49" s="9">
        <v>17562.75</v>
      </c>
      <c r="AR49" s="10"/>
      <c r="AS49" s="9">
        <f t="shared" si="42"/>
        <v>-17562.75</v>
      </c>
      <c r="AT49" s="10"/>
      <c r="AU49" s="11">
        <f t="shared" si="43"/>
        <v>0</v>
      </c>
      <c r="AV49" s="10"/>
      <c r="AW49" s="9">
        <v>0</v>
      </c>
      <c r="AX49" s="10"/>
      <c r="AY49" s="9">
        <v>17562.75</v>
      </c>
      <c r="AZ49" s="10"/>
      <c r="BA49" s="9">
        <f t="shared" si="44"/>
        <v>-17562.75</v>
      </c>
      <c r="BB49" s="10"/>
      <c r="BC49" s="11">
        <f t="shared" si="45"/>
        <v>0</v>
      </c>
      <c r="BD49" s="10"/>
      <c r="BE49" s="9">
        <f t="shared" si="46"/>
        <v>0</v>
      </c>
      <c r="BF49" s="10"/>
      <c r="BG49" s="9">
        <f t="shared" si="47"/>
        <v>105376.5</v>
      </c>
      <c r="BH49" s="10"/>
      <c r="BI49" s="9">
        <f t="shared" si="48"/>
        <v>-105376.5</v>
      </c>
      <c r="BJ49" s="10"/>
      <c r="BK49" s="11">
        <f t="shared" si="49"/>
        <v>0</v>
      </c>
    </row>
    <row r="50" spans="1:63" hidden="1" x14ac:dyDescent="0.3">
      <c r="A50" s="2"/>
      <c r="B50" s="2"/>
      <c r="C50" s="2"/>
      <c r="D50" s="2"/>
      <c r="E50" s="2"/>
      <c r="F50" s="2"/>
      <c r="G50" s="2"/>
      <c r="H50" s="2" t="s">
        <v>240</v>
      </c>
      <c r="I50" s="9">
        <v>0</v>
      </c>
      <c r="J50" s="10"/>
      <c r="K50" s="9">
        <v>0</v>
      </c>
      <c r="L50" s="10"/>
      <c r="M50" s="9">
        <f t="shared" si="34"/>
        <v>0</v>
      </c>
      <c r="N50" s="10"/>
      <c r="O50" s="11">
        <f t="shared" si="35"/>
        <v>0</v>
      </c>
      <c r="P50" s="10"/>
      <c r="Q50" s="9">
        <v>0</v>
      </c>
      <c r="R50" s="10"/>
      <c r="S50" s="9">
        <v>0</v>
      </c>
      <c r="T50" s="10"/>
      <c r="U50" s="9">
        <f t="shared" si="36"/>
        <v>0</v>
      </c>
      <c r="V50" s="10"/>
      <c r="W50" s="11">
        <f t="shared" si="37"/>
        <v>0</v>
      </c>
      <c r="X50" s="10"/>
      <c r="Y50" s="9">
        <v>0</v>
      </c>
      <c r="Z50" s="10"/>
      <c r="AA50" s="9">
        <v>0</v>
      </c>
      <c r="AB50" s="10"/>
      <c r="AC50" s="9">
        <f t="shared" si="38"/>
        <v>0</v>
      </c>
      <c r="AD50" s="10"/>
      <c r="AE50" s="11">
        <f t="shared" si="39"/>
        <v>0</v>
      </c>
      <c r="AF50" s="10"/>
      <c r="AG50" s="9">
        <v>0</v>
      </c>
      <c r="AH50" s="10"/>
      <c r="AI50" s="9">
        <v>0</v>
      </c>
      <c r="AJ50" s="10"/>
      <c r="AK50" s="9">
        <f t="shared" si="40"/>
        <v>0</v>
      </c>
      <c r="AL50" s="10"/>
      <c r="AM50" s="11">
        <f t="shared" si="41"/>
        <v>0</v>
      </c>
      <c r="AN50" s="10"/>
      <c r="AO50" s="9">
        <v>0</v>
      </c>
      <c r="AP50" s="10"/>
      <c r="AQ50" s="9">
        <v>0</v>
      </c>
      <c r="AR50" s="10"/>
      <c r="AS50" s="9">
        <f t="shared" si="42"/>
        <v>0</v>
      </c>
      <c r="AT50" s="10"/>
      <c r="AU50" s="11">
        <f t="shared" si="43"/>
        <v>0</v>
      </c>
      <c r="AV50" s="10"/>
      <c r="AW50" s="9">
        <v>0</v>
      </c>
      <c r="AX50" s="10"/>
      <c r="AY50" s="9">
        <v>0</v>
      </c>
      <c r="AZ50" s="10"/>
      <c r="BA50" s="9">
        <f t="shared" si="44"/>
        <v>0</v>
      </c>
      <c r="BB50" s="10"/>
      <c r="BC50" s="11">
        <f t="shared" si="45"/>
        <v>0</v>
      </c>
      <c r="BD50" s="10"/>
      <c r="BE50" s="9">
        <f t="shared" si="46"/>
        <v>0</v>
      </c>
      <c r="BF50" s="10"/>
      <c r="BG50" s="9">
        <f t="shared" si="47"/>
        <v>0</v>
      </c>
      <c r="BH50" s="10"/>
      <c r="BI50" s="9">
        <f t="shared" si="48"/>
        <v>0</v>
      </c>
      <c r="BJ50" s="10"/>
      <c r="BK50" s="11">
        <f t="shared" si="49"/>
        <v>0</v>
      </c>
    </row>
    <row r="51" spans="1:63" x14ac:dyDescent="0.3">
      <c r="A51" s="2"/>
      <c r="B51" s="2"/>
      <c r="C51" s="2"/>
      <c r="D51" s="2"/>
      <c r="E51" s="2"/>
      <c r="F51" s="2"/>
      <c r="G51" s="2"/>
      <c r="H51" s="2" t="s">
        <v>239</v>
      </c>
      <c r="I51" s="9">
        <v>0</v>
      </c>
      <c r="J51" s="10"/>
      <c r="K51" s="9">
        <v>7139</v>
      </c>
      <c r="L51" s="10"/>
      <c r="M51" s="9">
        <f t="shared" si="34"/>
        <v>-7139</v>
      </c>
      <c r="N51" s="10"/>
      <c r="O51" s="11">
        <f t="shared" si="35"/>
        <v>0</v>
      </c>
      <c r="P51" s="10"/>
      <c r="Q51" s="9">
        <v>10717.28</v>
      </c>
      <c r="R51" s="10"/>
      <c r="S51" s="9">
        <v>7139</v>
      </c>
      <c r="T51" s="10"/>
      <c r="U51" s="9">
        <f t="shared" si="36"/>
        <v>3578.28</v>
      </c>
      <c r="V51" s="10"/>
      <c r="W51" s="11">
        <f t="shared" si="37"/>
        <v>1.5012300000000001</v>
      </c>
      <c r="X51" s="10"/>
      <c r="Y51" s="9">
        <v>4991.93</v>
      </c>
      <c r="Z51" s="10"/>
      <c r="AA51" s="9">
        <v>7139</v>
      </c>
      <c r="AB51" s="10"/>
      <c r="AC51" s="9">
        <f t="shared" si="38"/>
        <v>-2147.0700000000002</v>
      </c>
      <c r="AD51" s="10"/>
      <c r="AE51" s="11">
        <f t="shared" si="39"/>
        <v>0.69925000000000004</v>
      </c>
      <c r="AF51" s="10"/>
      <c r="AG51" s="9">
        <v>19808.439999999999</v>
      </c>
      <c r="AH51" s="10"/>
      <c r="AI51" s="9">
        <v>7139</v>
      </c>
      <c r="AJ51" s="10"/>
      <c r="AK51" s="9">
        <f t="shared" si="40"/>
        <v>12669.44</v>
      </c>
      <c r="AL51" s="10"/>
      <c r="AM51" s="11">
        <f t="shared" si="41"/>
        <v>2.77468</v>
      </c>
      <c r="AN51" s="10"/>
      <c r="AO51" s="9">
        <v>0</v>
      </c>
      <c r="AP51" s="10"/>
      <c r="AQ51" s="9">
        <v>7139</v>
      </c>
      <c r="AR51" s="10"/>
      <c r="AS51" s="9">
        <f t="shared" si="42"/>
        <v>-7139</v>
      </c>
      <c r="AT51" s="10"/>
      <c r="AU51" s="11">
        <f t="shared" si="43"/>
        <v>0</v>
      </c>
      <c r="AV51" s="10"/>
      <c r="AW51" s="9">
        <v>7139</v>
      </c>
      <c r="AX51" s="10"/>
      <c r="AY51" s="9">
        <v>7139</v>
      </c>
      <c r="AZ51" s="10"/>
      <c r="BA51" s="9">
        <f t="shared" si="44"/>
        <v>0</v>
      </c>
      <c r="BB51" s="10"/>
      <c r="BC51" s="11">
        <f t="shared" si="45"/>
        <v>1</v>
      </c>
      <c r="BD51" s="10"/>
      <c r="BE51" s="9">
        <f t="shared" si="46"/>
        <v>42656.65</v>
      </c>
      <c r="BF51" s="10"/>
      <c r="BG51" s="9">
        <f t="shared" si="47"/>
        <v>42834</v>
      </c>
      <c r="BH51" s="10"/>
      <c r="BI51" s="9">
        <f t="shared" si="48"/>
        <v>-177.35</v>
      </c>
      <c r="BJ51" s="10"/>
      <c r="BK51" s="11">
        <f t="shared" si="49"/>
        <v>0.99585999999999997</v>
      </c>
    </row>
    <row r="52" spans="1:63" hidden="1" x14ac:dyDescent="0.3">
      <c r="A52" s="2"/>
      <c r="B52" s="2"/>
      <c r="C52" s="2"/>
      <c r="D52" s="2"/>
      <c r="E52" s="2"/>
      <c r="F52" s="2"/>
      <c r="G52" s="2"/>
      <c r="H52" s="2" t="s">
        <v>238</v>
      </c>
      <c r="I52" s="9">
        <v>0</v>
      </c>
      <c r="J52" s="10"/>
      <c r="K52" s="9">
        <v>0</v>
      </c>
      <c r="L52" s="10"/>
      <c r="M52" s="9">
        <f t="shared" si="34"/>
        <v>0</v>
      </c>
      <c r="N52" s="10"/>
      <c r="O52" s="11">
        <f t="shared" si="35"/>
        <v>0</v>
      </c>
      <c r="P52" s="10"/>
      <c r="Q52" s="9">
        <v>0</v>
      </c>
      <c r="R52" s="10"/>
      <c r="S52" s="9">
        <v>0</v>
      </c>
      <c r="T52" s="10"/>
      <c r="U52" s="9">
        <f t="shared" si="36"/>
        <v>0</v>
      </c>
      <c r="V52" s="10"/>
      <c r="W52" s="11">
        <f t="shared" si="37"/>
        <v>0</v>
      </c>
      <c r="X52" s="10"/>
      <c r="Y52" s="9">
        <v>0</v>
      </c>
      <c r="Z52" s="10"/>
      <c r="AA52" s="9">
        <v>0</v>
      </c>
      <c r="AB52" s="10"/>
      <c r="AC52" s="9">
        <f t="shared" si="38"/>
        <v>0</v>
      </c>
      <c r="AD52" s="10"/>
      <c r="AE52" s="11">
        <f t="shared" si="39"/>
        <v>0</v>
      </c>
      <c r="AF52" s="10"/>
      <c r="AG52" s="9">
        <v>0</v>
      </c>
      <c r="AH52" s="10"/>
      <c r="AI52" s="9">
        <v>0</v>
      </c>
      <c r="AJ52" s="10"/>
      <c r="AK52" s="9">
        <f t="shared" si="40"/>
        <v>0</v>
      </c>
      <c r="AL52" s="10"/>
      <c r="AM52" s="11">
        <f t="shared" si="41"/>
        <v>0</v>
      </c>
      <c r="AN52" s="10"/>
      <c r="AO52" s="9">
        <v>0</v>
      </c>
      <c r="AP52" s="10"/>
      <c r="AQ52" s="9">
        <v>0</v>
      </c>
      <c r="AR52" s="10"/>
      <c r="AS52" s="9">
        <f t="shared" si="42"/>
        <v>0</v>
      </c>
      <c r="AT52" s="10"/>
      <c r="AU52" s="11">
        <f t="shared" si="43"/>
        <v>0</v>
      </c>
      <c r="AV52" s="10"/>
      <c r="AW52" s="9">
        <v>0</v>
      </c>
      <c r="AX52" s="10"/>
      <c r="AY52" s="9">
        <v>0</v>
      </c>
      <c r="AZ52" s="10"/>
      <c r="BA52" s="9">
        <f t="shared" si="44"/>
        <v>0</v>
      </c>
      <c r="BB52" s="10"/>
      <c r="BC52" s="11">
        <f t="shared" si="45"/>
        <v>0</v>
      </c>
      <c r="BD52" s="10"/>
      <c r="BE52" s="9">
        <f t="shared" si="46"/>
        <v>0</v>
      </c>
      <c r="BF52" s="10"/>
      <c r="BG52" s="9">
        <f t="shared" si="47"/>
        <v>0</v>
      </c>
      <c r="BH52" s="10"/>
      <c r="BI52" s="9">
        <f t="shared" si="48"/>
        <v>0</v>
      </c>
      <c r="BJ52" s="10"/>
      <c r="BK52" s="11">
        <f t="shared" si="49"/>
        <v>0</v>
      </c>
    </row>
    <row r="53" spans="1:63" x14ac:dyDescent="0.3">
      <c r="A53" s="2"/>
      <c r="B53" s="2"/>
      <c r="C53" s="2"/>
      <c r="D53" s="2"/>
      <c r="E53" s="2"/>
      <c r="F53" s="2"/>
      <c r="G53" s="2"/>
      <c r="H53" s="2" t="s">
        <v>237</v>
      </c>
      <c r="I53" s="9">
        <v>0</v>
      </c>
      <c r="J53" s="10"/>
      <c r="K53" s="9">
        <v>9051</v>
      </c>
      <c r="L53" s="10"/>
      <c r="M53" s="9">
        <f t="shared" si="34"/>
        <v>-9051</v>
      </c>
      <c r="N53" s="10"/>
      <c r="O53" s="11">
        <f t="shared" si="35"/>
        <v>0</v>
      </c>
      <c r="P53" s="10"/>
      <c r="Q53" s="9">
        <v>0</v>
      </c>
      <c r="R53" s="10"/>
      <c r="S53" s="9">
        <v>9052</v>
      </c>
      <c r="T53" s="10"/>
      <c r="U53" s="9">
        <f t="shared" si="36"/>
        <v>-9052</v>
      </c>
      <c r="V53" s="10"/>
      <c r="W53" s="11">
        <f t="shared" si="37"/>
        <v>0</v>
      </c>
      <c r="X53" s="10"/>
      <c r="Y53" s="9">
        <v>0</v>
      </c>
      <c r="Z53" s="10"/>
      <c r="AA53" s="9">
        <v>9052</v>
      </c>
      <c r="AB53" s="10"/>
      <c r="AC53" s="9">
        <f t="shared" si="38"/>
        <v>-9052</v>
      </c>
      <c r="AD53" s="10"/>
      <c r="AE53" s="11">
        <f t="shared" si="39"/>
        <v>0</v>
      </c>
      <c r="AF53" s="10"/>
      <c r="AG53" s="9">
        <v>0</v>
      </c>
      <c r="AH53" s="10"/>
      <c r="AI53" s="9">
        <v>9052</v>
      </c>
      <c r="AJ53" s="10"/>
      <c r="AK53" s="9">
        <f t="shared" si="40"/>
        <v>-9052</v>
      </c>
      <c r="AL53" s="10"/>
      <c r="AM53" s="11">
        <f t="shared" si="41"/>
        <v>0</v>
      </c>
      <c r="AN53" s="10"/>
      <c r="AO53" s="9">
        <v>0</v>
      </c>
      <c r="AP53" s="10"/>
      <c r="AQ53" s="9">
        <v>9052</v>
      </c>
      <c r="AR53" s="10"/>
      <c r="AS53" s="9">
        <f t="shared" si="42"/>
        <v>-9052</v>
      </c>
      <c r="AT53" s="10"/>
      <c r="AU53" s="11">
        <f t="shared" si="43"/>
        <v>0</v>
      </c>
      <c r="AV53" s="10"/>
      <c r="AW53" s="9">
        <v>0</v>
      </c>
      <c r="AX53" s="10"/>
      <c r="AY53" s="9">
        <v>9052</v>
      </c>
      <c r="AZ53" s="10"/>
      <c r="BA53" s="9">
        <f t="shared" si="44"/>
        <v>-9052</v>
      </c>
      <c r="BB53" s="10"/>
      <c r="BC53" s="11">
        <f t="shared" si="45"/>
        <v>0</v>
      </c>
      <c r="BD53" s="10"/>
      <c r="BE53" s="9">
        <f t="shared" si="46"/>
        <v>0</v>
      </c>
      <c r="BF53" s="10"/>
      <c r="BG53" s="9">
        <f t="shared" si="47"/>
        <v>54311</v>
      </c>
      <c r="BH53" s="10"/>
      <c r="BI53" s="9">
        <f t="shared" si="48"/>
        <v>-54311</v>
      </c>
      <c r="BJ53" s="10"/>
      <c r="BK53" s="11">
        <f t="shared" si="49"/>
        <v>0</v>
      </c>
    </row>
    <row r="54" spans="1:63" x14ac:dyDescent="0.3">
      <c r="A54" s="2"/>
      <c r="B54" s="2"/>
      <c r="C54" s="2"/>
      <c r="D54" s="2"/>
      <c r="E54" s="2"/>
      <c r="F54" s="2"/>
      <c r="G54" s="2"/>
      <c r="H54" s="2" t="s">
        <v>236</v>
      </c>
      <c r="I54" s="9">
        <v>0</v>
      </c>
      <c r="J54" s="10"/>
      <c r="K54" s="9">
        <v>0</v>
      </c>
      <c r="L54" s="10"/>
      <c r="M54" s="9">
        <f t="shared" si="34"/>
        <v>0</v>
      </c>
      <c r="N54" s="10"/>
      <c r="O54" s="11">
        <f t="shared" si="35"/>
        <v>0</v>
      </c>
      <c r="P54" s="10"/>
      <c r="Q54" s="9">
        <v>0</v>
      </c>
      <c r="R54" s="10"/>
      <c r="S54" s="9">
        <v>0</v>
      </c>
      <c r="T54" s="10"/>
      <c r="U54" s="9">
        <f t="shared" si="36"/>
        <v>0</v>
      </c>
      <c r="V54" s="10"/>
      <c r="W54" s="11">
        <f t="shared" si="37"/>
        <v>0</v>
      </c>
      <c r="X54" s="10"/>
      <c r="Y54" s="9">
        <v>0</v>
      </c>
      <c r="Z54" s="10"/>
      <c r="AA54" s="9">
        <v>0</v>
      </c>
      <c r="AB54" s="10"/>
      <c r="AC54" s="9">
        <f t="shared" si="38"/>
        <v>0</v>
      </c>
      <c r="AD54" s="10"/>
      <c r="AE54" s="11">
        <f t="shared" si="39"/>
        <v>0</v>
      </c>
      <c r="AF54" s="10"/>
      <c r="AG54" s="9">
        <v>0</v>
      </c>
      <c r="AH54" s="10"/>
      <c r="AI54" s="9">
        <v>0</v>
      </c>
      <c r="AJ54" s="10"/>
      <c r="AK54" s="9">
        <f t="shared" si="40"/>
        <v>0</v>
      </c>
      <c r="AL54" s="10"/>
      <c r="AM54" s="11">
        <f t="shared" si="41"/>
        <v>0</v>
      </c>
      <c r="AN54" s="10"/>
      <c r="AO54" s="9">
        <v>0</v>
      </c>
      <c r="AP54" s="10"/>
      <c r="AQ54" s="9">
        <v>0</v>
      </c>
      <c r="AR54" s="10"/>
      <c r="AS54" s="9">
        <f t="shared" si="42"/>
        <v>0</v>
      </c>
      <c r="AT54" s="10"/>
      <c r="AU54" s="11">
        <f t="shared" si="43"/>
        <v>0</v>
      </c>
      <c r="AV54" s="10"/>
      <c r="AW54" s="9">
        <v>0</v>
      </c>
      <c r="AX54" s="10"/>
      <c r="AY54" s="9">
        <v>0</v>
      </c>
      <c r="AZ54" s="10"/>
      <c r="BA54" s="9">
        <f t="shared" si="44"/>
        <v>0</v>
      </c>
      <c r="BB54" s="10"/>
      <c r="BC54" s="11">
        <f t="shared" si="45"/>
        <v>0</v>
      </c>
      <c r="BD54" s="10"/>
      <c r="BE54" s="9">
        <f t="shared" si="46"/>
        <v>0</v>
      </c>
      <c r="BF54" s="10"/>
      <c r="BG54" s="9">
        <f t="shared" si="47"/>
        <v>0</v>
      </c>
      <c r="BH54" s="10"/>
      <c r="BI54" s="9">
        <f t="shared" si="48"/>
        <v>0</v>
      </c>
      <c r="BJ54" s="10"/>
      <c r="BK54" s="11">
        <f t="shared" si="49"/>
        <v>0</v>
      </c>
    </row>
    <row r="55" spans="1:63" x14ac:dyDescent="0.3">
      <c r="A55" s="2"/>
      <c r="B55" s="2"/>
      <c r="C55" s="2"/>
      <c r="D55" s="2"/>
      <c r="E55" s="2"/>
      <c r="F55" s="2"/>
      <c r="G55" s="2"/>
      <c r="H55" s="2" t="s">
        <v>235</v>
      </c>
      <c r="I55" s="9">
        <v>0</v>
      </c>
      <c r="J55" s="10"/>
      <c r="K55" s="9">
        <v>10924</v>
      </c>
      <c r="L55" s="10"/>
      <c r="M55" s="9">
        <f t="shared" si="34"/>
        <v>-10924</v>
      </c>
      <c r="N55" s="10"/>
      <c r="O55" s="11">
        <f t="shared" si="35"/>
        <v>0</v>
      </c>
      <c r="P55" s="10"/>
      <c r="Q55" s="9">
        <v>17174.36</v>
      </c>
      <c r="R55" s="10"/>
      <c r="S55" s="9">
        <v>10924</v>
      </c>
      <c r="T55" s="10"/>
      <c r="U55" s="9">
        <f t="shared" si="36"/>
        <v>6250.36</v>
      </c>
      <c r="V55" s="10"/>
      <c r="W55" s="11">
        <f t="shared" si="37"/>
        <v>1.5721700000000001</v>
      </c>
      <c r="X55" s="10"/>
      <c r="Y55" s="9">
        <v>9045.35</v>
      </c>
      <c r="Z55" s="10"/>
      <c r="AA55" s="9">
        <v>10924</v>
      </c>
      <c r="AB55" s="10"/>
      <c r="AC55" s="9">
        <f t="shared" si="38"/>
        <v>-1878.65</v>
      </c>
      <c r="AD55" s="10"/>
      <c r="AE55" s="11">
        <f t="shared" si="39"/>
        <v>0.82803000000000004</v>
      </c>
      <c r="AF55" s="10"/>
      <c r="AG55" s="9">
        <v>0</v>
      </c>
      <c r="AH55" s="10"/>
      <c r="AI55" s="9">
        <v>10925</v>
      </c>
      <c r="AJ55" s="10"/>
      <c r="AK55" s="9">
        <f t="shared" si="40"/>
        <v>-10925</v>
      </c>
      <c r="AL55" s="10"/>
      <c r="AM55" s="11">
        <f t="shared" si="41"/>
        <v>0</v>
      </c>
      <c r="AN55" s="10"/>
      <c r="AO55" s="9">
        <v>22633.18</v>
      </c>
      <c r="AP55" s="10"/>
      <c r="AQ55" s="9">
        <v>10925</v>
      </c>
      <c r="AR55" s="10"/>
      <c r="AS55" s="9">
        <f t="shared" si="42"/>
        <v>11708.18</v>
      </c>
      <c r="AT55" s="10"/>
      <c r="AU55" s="11">
        <f t="shared" si="43"/>
        <v>2.0716899999999998</v>
      </c>
      <c r="AV55" s="10"/>
      <c r="AW55" s="9">
        <v>51794.81</v>
      </c>
      <c r="AX55" s="10"/>
      <c r="AY55" s="9">
        <v>10925</v>
      </c>
      <c r="AZ55" s="10"/>
      <c r="BA55" s="9">
        <f t="shared" si="44"/>
        <v>40869.81</v>
      </c>
      <c r="BB55" s="10"/>
      <c r="BC55" s="11">
        <f t="shared" si="45"/>
        <v>4.7409400000000002</v>
      </c>
      <c r="BD55" s="10"/>
      <c r="BE55" s="9">
        <f t="shared" si="46"/>
        <v>100647.7</v>
      </c>
      <c r="BF55" s="10"/>
      <c r="BG55" s="9">
        <f t="shared" si="47"/>
        <v>65547</v>
      </c>
      <c r="BH55" s="10"/>
      <c r="BI55" s="9">
        <f t="shared" si="48"/>
        <v>35100.699999999997</v>
      </c>
      <c r="BJ55" s="10"/>
      <c r="BK55" s="11">
        <f t="shared" si="49"/>
        <v>1.5355000000000001</v>
      </c>
    </row>
    <row r="56" spans="1:63" x14ac:dyDescent="0.3">
      <c r="A56" s="2"/>
      <c r="B56" s="2"/>
      <c r="C56" s="2"/>
      <c r="D56" s="2"/>
      <c r="E56" s="2"/>
      <c r="F56" s="2"/>
      <c r="G56" s="2"/>
      <c r="H56" s="2" t="s">
        <v>234</v>
      </c>
      <c r="I56" s="9">
        <v>0</v>
      </c>
      <c r="J56" s="10"/>
      <c r="K56" s="9">
        <v>7545</v>
      </c>
      <c r="L56" s="10"/>
      <c r="M56" s="9">
        <f t="shared" si="34"/>
        <v>-7545</v>
      </c>
      <c r="N56" s="10"/>
      <c r="O56" s="11">
        <f t="shared" si="35"/>
        <v>0</v>
      </c>
      <c r="P56" s="10"/>
      <c r="Q56" s="9">
        <v>0</v>
      </c>
      <c r="R56" s="10"/>
      <c r="S56" s="9">
        <v>7546</v>
      </c>
      <c r="T56" s="10"/>
      <c r="U56" s="9">
        <f t="shared" si="36"/>
        <v>-7546</v>
      </c>
      <c r="V56" s="10"/>
      <c r="W56" s="11">
        <f t="shared" si="37"/>
        <v>0</v>
      </c>
      <c r="X56" s="10"/>
      <c r="Y56" s="9">
        <v>0</v>
      </c>
      <c r="Z56" s="10"/>
      <c r="AA56" s="9">
        <v>7546</v>
      </c>
      <c r="AB56" s="10"/>
      <c r="AC56" s="9">
        <f t="shared" si="38"/>
        <v>-7546</v>
      </c>
      <c r="AD56" s="10"/>
      <c r="AE56" s="11">
        <f t="shared" si="39"/>
        <v>0</v>
      </c>
      <c r="AF56" s="10"/>
      <c r="AG56" s="9">
        <v>0</v>
      </c>
      <c r="AH56" s="10"/>
      <c r="AI56" s="9">
        <v>7546</v>
      </c>
      <c r="AJ56" s="10"/>
      <c r="AK56" s="9">
        <f t="shared" si="40"/>
        <v>-7546</v>
      </c>
      <c r="AL56" s="10"/>
      <c r="AM56" s="11">
        <f t="shared" si="41"/>
        <v>0</v>
      </c>
      <c r="AN56" s="10"/>
      <c r="AO56" s="9">
        <v>0</v>
      </c>
      <c r="AP56" s="10"/>
      <c r="AQ56" s="9">
        <v>7546</v>
      </c>
      <c r="AR56" s="10"/>
      <c r="AS56" s="9">
        <f t="shared" si="42"/>
        <v>-7546</v>
      </c>
      <c r="AT56" s="10"/>
      <c r="AU56" s="11">
        <f t="shared" si="43"/>
        <v>0</v>
      </c>
      <c r="AV56" s="10"/>
      <c r="AW56" s="9">
        <v>0</v>
      </c>
      <c r="AX56" s="10"/>
      <c r="AY56" s="9">
        <v>7546</v>
      </c>
      <c r="AZ56" s="10"/>
      <c r="BA56" s="9">
        <f t="shared" si="44"/>
        <v>-7546</v>
      </c>
      <c r="BB56" s="10"/>
      <c r="BC56" s="11">
        <f t="shared" si="45"/>
        <v>0</v>
      </c>
      <c r="BD56" s="10"/>
      <c r="BE56" s="9">
        <f t="shared" si="46"/>
        <v>0</v>
      </c>
      <c r="BF56" s="10"/>
      <c r="BG56" s="9">
        <f t="shared" si="47"/>
        <v>45275</v>
      </c>
      <c r="BH56" s="10"/>
      <c r="BI56" s="9">
        <f t="shared" si="48"/>
        <v>-45275</v>
      </c>
      <c r="BJ56" s="10"/>
      <c r="BK56" s="11">
        <f t="shared" si="49"/>
        <v>0</v>
      </c>
    </row>
    <row r="57" spans="1:63" x14ac:dyDescent="0.3">
      <c r="A57" s="2"/>
      <c r="B57" s="2"/>
      <c r="C57" s="2"/>
      <c r="D57" s="2"/>
      <c r="E57" s="2"/>
      <c r="F57" s="2"/>
      <c r="G57" s="2"/>
      <c r="H57" s="2" t="s">
        <v>233</v>
      </c>
      <c r="I57" s="9">
        <v>0</v>
      </c>
      <c r="J57" s="10"/>
      <c r="K57" s="9">
        <v>7969</v>
      </c>
      <c r="L57" s="10"/>
      <c r="M57" s="9">
        <f t="shared" si="34"/>
        <v>-7969</v>
      </c>
      <c r="N57" s="10"/>
      <c r="O57" s="11">
        <f t="shared" si="35"/>
        <v>0</v>
      </c>
      <c r="P57" s="10"/>
      <c r="Q57" s="9">
        <v>0</v>
      </c>
      <c r="R57" s="10"/>
      <c r="S57" s="9">
        <v>7969</v>
      </c>
      <c r="T57" s="10"/>
      <c r="U57" s="9">
        <f t="shared" si="36"/>
        <v>-7969</v>
      </c>
      <c r="V57" s="10"/>
      <c r="W57" s="11">
        <f t="shared" si="37"/>
        <v>0</v>
      </c>
      <c r="X57" s="10"/>
      <c r="Y57" s="9">
        <v>0</v>
      </c>
      <c r="Z57" s="10"/>
      <c r="AA57" s="9">
        <v>7969</v>
      </c>
      <c r="AB57" s="10"/>
      <c r="AC57" s="9">
        <f t="shared" si="38"/>
        <v>-7969</v>
      </c>
      <c r="AD57" s="10"/>
      <c r="AE57" s="11">
        <f t="shared" si="39"/>
        <v>0</v>
      </c>
      <c r="AF57" s="10"/>
      <c r="AG57" s="9">
        <v>0</v>
      </c>
      <c r="AH57" s="10"/>
      <c r="AI57" s="9">
        <v>7969</v>
      </c>
      <c r="AJ57" s="10"/>
      <c r="AK57" s="9">
        <f t="shared" si="40"/>
        <v>-7969</v>
      </c>
      <c r="AL57" s="10"/>
      <c r="AM57" s="11">
        <f t="shared" si="41"/>
        <v>0</v>
      </c>
      <c r="AN57" s="10"/>
      <c r="AO57" s="9">
        <v>0</v>
      </c>
      <c r="AP57" s="10"/>
      <c r="AQ57" s="9">
        <v>7969</v>
      </c>
      <c r="AR57" s="10"/>
      <c r="AS57" s="9">
        <f t="shared" si="42"/>
        <v>-7969</v>
      </c>
      <c r="AT57" s="10"/>
      <c r="AU57" s="11">
        <f t="shared" si="43"/>
        <v>0</v>
      </c>
      <c r="AV57" s="10"/>
      <c r="AW57" s="9">
        <v>0</v>
      </c>
      <c r="AX57" s="10"/>
      <c r="AY57" s="9">
        <v>7970</v>
      </c>
      <c r="AZ57" s="10"/>
      <c r="BA57" s="9">
        <f t="shared" si="44"/>
        <v>-7970</v>
      </c>
      <c r="BB57" s="10"/>
      <c r="BC57" s="11">
        <f t="shared" si="45"/>
        <v>0</v>
      </c>
      <c r="BD57" s="10"/>
      <c r="BE57" s="9">
        <f t="shared" si="46"/>
        <v>0</v>
      </c>
      <c r="BF57" s="10"/>
      <c r="BG57" s="9">
        <f t="shared" si="47"/>
        <v>47815</v>
      </c>
      <c r="BH57" s="10"/>
      <c r="BI57" s="9">
        <f t="shared" si="48"/>
        <v>-47815</v>
      </c>
      <c r="BJ57" s="10"/>
      <c r="BK57" s="11">
        <f t="shared" si="49"/>
        <v>0</v>
      </c>
    </row>
    <row r="58" spans="1:63" ht="19.5" thickBot="1" x14ac:dyDescent="0.35">
      <c r="A58" s="2"/>
      <c r="B58" s="2"/>
      <c r="C58" s="2"/>
      <c r="D58" s="2"/>
      <c r="E58" s="2"/>
      <c r="F58" s="2"/>
      <c r="G58" s="2"/>
      <c r="H58" s="2" t="s">
        <v>232</v>
      </c>
      <c r="I58" s="12">
        <v>0</v>
      </c>
      <c r="J58" s="10"/>
      <c r="K58" s="12">
        <v>0</v>
      </c>
      <c r="L58" s="10"/>
      <c r="M58" s="12">
        <f t="shared" si="34"/>
        <v>0</v>
      </c>
      <c r="N58" s="10"/>
      <c r="O58" s="13">
        <f t="shared" si="35"/>
        <v>0</v>
      </c>
      <c r="P58" s="10"/>
      <c r="Q58" s="12">
        <v>18037.22</v>
      </c>
      <c r="R58" s="10"/>
      <c r="S58" s="12">
        <v>0</v>
      </c>
      <c r="T58" s="10"/>
      <c r="U58" s="12">
        <f t="shared" si="36"/>
        <v>18037.22</v>
      </c>
      <c r="V58" s="10"/>
      <c r="W58" s="13">
        <f t="shared" si="37"/>
        <v>1</v>
      </c>
      <c r="X58" s="10"/>
      <c r="Y58" s="12">
        <v>11056.94</v>
      </c>
      <c r="Z58" s="10"/>
      <c r="AA58" s="12">
        <v>0</v>
      </c>
      <c r="AB58" s="10"/>
      <c r="AC58" s="12">
        <f t="shared" si="38"/>
        <v>11056.94</v>
      </c>
      <c r="AD58" s="10"/>
      <c r="AE58" s="13">
        <f t="shared" si="39"/>
        <v>1</v>
      </c>
      <c r="AF58" s="10"/>
      <c r="AG58" s="12">
        <v>0</v>
      </c>
      <c r="AH58" s="10"/>
      <c r="AI58" s="12">
        <v>0</v>
      </c>
      <c r="AJ58" s="10"/>
      <c r="AK58" s="12">
        <f t="shared" si="40"/>
        <v>0</v>
      </c>
      <c r="AL58" s="10"/>
      <c r="AM58" s="13">
        <f t="shared" si="41"/>
        <v>0</v>
      </c>
      <c r="AN58" s="10"/>
      <c r="AO58" s="12">
        <v>29587.61</v>
      </c>
      <c r="AP58" s="10"/>
      <c r="AQ58" s="12">
        <v>0</v>
      </c>
      <c r="AR58" s="10"/>
      <c r="AS58" s="12">
        <f t="shared" si="42"/>
        <v>29587.61</v>
      </c>
      <c r="AT58" s="10"/>
      <c r="AU58" s="13">
        <f t="shared" si="43"/>
        <v>1</v>
      </c>
      <c r="AV58" s="10"/>
      <c r="AW58" s="12">
        <v>61215.91</v>
      </c>
      <c r="AX58" s="10"/>
      <c r="AY58" s="12">
        <v>0</v>
      </c>
      <c r="AZ58" s="10"/>
      <c r="BA58" s="12">
        <f t="shared" si="44"/>
        <v>61215.91</v>
      </c>
      <c r="BB58" s="10"/>
      <c r="BC58" s="13">
        <f t="shared" si="45"/>
        <v>1</v>
      </c>
      <c r="BD58" s="10"/>
      <c r="BE58" s="12">
        <f t="shared" si="46"/>
        <v>119897.68</v>
      </c>
      <c r="BF58" s="10"/>
      <c r="BG58" s="12">
        <f t="shared" si="47"/>
        <v>0</v>
      </c>
      <c r="BH58" s="10"/>
      <c r="BI58" s="12">
        <f t="shared" si="48"/>
        <v>119897.68</v>
      </c>
      <c r="BJ58" s="10"/>
      <c r="BK58" s="13">
        <f t="shared" si="49"/>
        <v>1</v>
      </c>
    </row>
    <row r="59" spans="1:63" x14ac:dyDescent="0.3">
      <c r="A59" s="2"/>
      <c r="B59" s="2"/>
      <c r="C59" s="2"/>
      <c r="D59" s="2"/>
      <c r="E59" s="2"/>
      <c r="F59" s="2"/>
      <c r="G59" s="2" t="s">
        <v>231</v>
      </c>
      <c r="H59" s="2"/>
      <c r="I59" s="9">
        <f>ROUND(SUM(I46:I58),5)</f>
        <v>4179.6499999999996</v>
      </c>
      <c r="J59" s="10"/>
      <c r="K59" s="9">
        <f>ROUND(SUM(K46:K58),5)</f>
        <v>60190.75</v>
      </c>
      <c r="L59" s="10"/>
      <c r="M59" s="9">
        <f t="shared" si="34"/>
        <v>-56011.1</v>
      </c>
      <c r="N59" s="10"/>
      <c r="O59" s="11">
        <f t="shared" si="35"/>
        <v>6.9440000000000002E-2</v>
      </c>
      <c r="P59" s="10"/>
      <c r="Q59" s="9">
        <f>ROUND(SUM(Q46:Q58),5)</f>
        <v>58232.61</v>
      </c>
      <c r="R59" s="10"/>
      <c r="S59" s="9">
        <f>ROUND(SUM(S46:S58),5)</f>
        <v>60192.75</v>
      </c>
      <c r="T59" s="10"/>
      <c r="U59" s="9">
        <f t="shared" si="36"/>
        <v>-1960.14</v>
      </c>
      <c r="V59" s="10"/>
      <c r="W59" s="11">
        <f t="shared" si="37"/>
        <v>0.96743999999999997</v>
      </c>
      <c r="X59" s="10"/>
      <c r="Y59" s="9">
        <f>ROUND(SUM(Y46:Y58),5)</f>
        <v>45584.54</v>
      </c>
      <c r="Z59" s="10"/>
      <c r="AA59" s="9">
        <f>ROUND(SUM(AA46:AA58),5)</f>
        <v>60192.75</v>
      </c>
      <c r="AB59" s="10"/>
      <c r="AC59" s="9">
        <f t="shared" si="38"/>
        <v>-14608.21</v>
      </c>
      <c r="AD59" s="10"/>
      <c r="AE59" s="11">
        <f t="shared" si="39"/>
        <v>0.75731000000000004</v>
      </c>
      <c r="AF59" s="10"/>
      <c r="AG59" s="9">
        <f>ROUND(SUM(AG46:AG58),5)</f>
        <v>34496.9</v>
      </c>
      <c r="AH59" s="10"/>
      <c r="AI59" s="9">
        <f>ROUND(SUM(AI46:AI58),5)</f>
        <v>60193.75</v>
      </c>
      <c r="AJ59" s="10"/>
      <c r="AK59" s="9">
        <f t="shared" si="40"/>
        <v>-25696.85</v>
      </c>
      <c r="AL59" s="10"/>
      <c r="AM59" s="11">
        <f t="shared" si="41"/>
        <v>0.57310000000000005</v>
      </c>
      <c r="AN59" s="10"/>
      <c r="AO59" s="9">
        <f>ROUND(SUM(AO46:AO58),5)</f>
        <v>79582.47</v>
      </c>
      <c r="AP59" s="10"/>
      <c r="AQ59" s="9">
        <f>ROUND(SUM(AQ46:AQ58),5)</f>
        <v>60193.75</v>
      </c>
      <c r="AR59" s="10"/>
      <c r="AS59" s="9">
        <f t="shared" si="42"/>
        <v>19388.72</v>
      </c>
      <c r="AT59" s="10"/>
      <c r="AU59" s="11">
        <f t="shared" si="43"/>
        <v>1.3221099999999999</v>
      </c>
      <c r="AV59" s="10"/>
      <c r="AW59" s="9">
        <f>ROUND(SUM(AW46:AW58),5)</f>
        <v>180574.13</v>
      </c>
      <c r="AX59" s="10"/>
      <c r="AY59" s="9">
        <f>ROUND(SUM(AY46:AY58),5)</f>
        <v>60194.75</v>
      </c>
      <c r="AZ59" s="10"/>
      <c r="BA59" s="9">
        <f t="shared" si="44"/>
        <v>120379.38</v>
      </c>
      <c r="BB59" s="10"/>
      <c r="BC59" s="11">
        <f t="shared" si="45"/>
        <v>2.9998300000000002</v>
      </c>
      <c r="BD59" s="10"/>
      <c r="BE59" s="9">
        <f t="shared" si="46"/>
        <v>402650.3</v>
      </c>
      <c r="BF59" s="10"/>
      <c r="BG59" s="9">
        <f t="shared" si="47"/>
        <v>361158.5</v>
      </c>
      <c r="BH59" s="10"/>
      <c r="BI59" s="9">
        <f t="shared" si="48"/>
        <v>41491.800000000003</v>
      </c>
      <c r="BJ59" s="10"/>
      <c r="BK59" s="11">
        <f t="shared" si="49"/>
        <v>1.1148899999999999</v>
      </c>
    </row>
    <row r="60" spans="1:63" x14ac:dyDescent="0.3">
      <c r="A60" s="2"/>
      <c r="B60" s="2"/>
      <c r="C60" s="2"/>
      <c r="D60" s="2"/>
      <c r="E60" s="2"/>
      <c r="F60" s="2"/>
      <c r="G60" s="2" t="s">
        <v>230</v>
      </c>
      <c r="H60" s="2"/>
      <c r="I60" s="9"/>
      <c r="J60" s="10"/>
      <c r="K60" s="9"/>
      <c r="L60" s="10"/>
      <c r="M60" s="9"/>
      <c r="N60" s="10"/>
      <c r="O60" s="11"/>
      <c r="P60" s="10"/>
      <c r="Q60" s="9"/>
      <c r="R60" s="10"/>
      <c r="S60" s="9"/>
      <c r="T60" s="10"/>
      <c r="U60" s="9"/>
      <c r="V60" s="10"/>
      <c r="W60" s="11"/>
      <c r="X60" s="10"/>
      <c r="Y60" s="9"/>
      <c r="Z60" s="10"/>
      <c r="AA60" s="9"/>
      <c r="AB60" s="10"/>
      <c r="AC60" s="9"/>
      <c r="AD60" s="10"/>
      <c r="AE60" s="11"/>
      <c r="AF60" s="10"/>
      <c r="AG60" s="9"/>
      <c r="AH60" s="10"/>
      <c r="AI60" s="9"/>
      <c r="AJ60" s="10"/>
      <c r="AK60" s="9"/>
      <c r="AL60" s="10"/>
      <c r="AM60" s="11"/>
      <c r="AN60" s="10"/>
      <c r="AO60" s="9"/>
      <c r="AP60" s="10"/>
      <c r="AQ60" s="9"/>
      <c r="AR60" s="10"/>
      <c r="AS60" s="9"/>
      <c r="AT60" s="10"/>
      <c r="AU60" s="11"/>
      <c r="AV60" s="10"/>
      <c r="AW60" s="9"/>
      <c r="AX60" s="10"/>
      <c r="AY60" s="9"/>
      <c r="AZ60" s="10"/>
      <c r="BA60" s="9"/>
      <c r="BB60" s="10"/>
      <c r="BC60" s="11"/>
      <c r="BD60" s="10"/>
      <c r="BE60" s="9"/>
      <c r="BF60" s="10"/>
      <c r="BG60" s="9"/>
      <c r="BH60" s="10"/>
      <c r="BI60" s="9"/>
      <c r="BJ60" s="10"/>
      <c r="BK60" s="11"/>
    </row>
    <row r="61" spans="1:63" hidden="1" x14ac:dyDescent="0.3">
      <c r="A61" s="2"/>
      <c r="B61" s="2"/>
      <c r="C61" s="2"/>
      <c r="D61" s="2"/>
      <c r="E61" s="2"/>
      <c r="F61" s="2"/>
      <c r="G61" s="2"/>
      <c r="H61" s="2" t="s">
        <v>229</v>
      </c>
      <c r="I61" s="9">
        <v>0</v>
      </c>
      <c r="J61" s="10"/>
      <c r="K61" s="9">
        <v>0</v>
      </c>
      <c r="L61" s="10"/>
      <c r="M61" s="9">
        <f t="shared" ref="M61:M66" si="50">ROUND((I61-K61),5)</f>
        <v>0</v>
      </c>
      <c r="N61" s="10"/>
      <c r="O61" s="11">
        <f t="shared" ref="O61:O66" si="51">ROUND(IF(K61=0, IF(I61=0, 0, 1), I61/K61),5)</f>
        <v>0</v>
      </c>
      <c r="P61" s="10"/>
      <c r="Q61" s="9">
        <v>0</v>
      </c>
      <c r="R61" s="10"/>
      <c r="S61" s="9">
        <v>0</v>
      </c>
      <c r="T61" s="10"/>
      <c r="U61" s="9">
        <f t="shared" ref="U61:U66" si="52">ROUND((Q61-S61),5)</f>
        <v>0</v>
      </c>
      <c r="V61" s="10"/>
      <c r="W61" s="11">
        <f t="shared" ref="W61:W66" si="53">ROUND(IF(S61=0, IF(Q61=0, 0, 1), Q61/S61),5)</f>
        <v>0</v>
      </c>
      <c r="X61" s="10"/>
      <c r="Y61" s="9">
        <v>0</v>
      </c>
      <c r="Z61" s="10"/>
      <c r="AA61" s="9">
        <v>0</v>
      </c>
      <c r="AB61" s="10"/>
      <c r="AC61" s="9">
        <f t="shared" ref="AC61:AC66" si="54">ROUND((Y61-AA61),5)</f>
        <v>0</v>
      </c>
      <c r="AD61" s="10"/>
      <c r="AE61" s="11">
        <f t="shared" ref="AE61:AE66" si="55">ROUND(IF(AA61=0, IF(Y61=0, 0, 1), Y61/AA61),5)</f>
        <v>0</v>
      </c>
      <c r="AF61" s="10"/>
      <c r="AG61" s="9">
        <v>0</v>
      </c>
      <c r="AH61" s="10"/>
      <c r="AI61" s="9">
        <v>0</v>
      </c>
      <c r="AJ61" s="10"/>
      <c r="AK61" s="9">
        <f t="shared" ref="AK61:AK66" si="56">ROUND((AG61-AI61),5)</f>
        <v>0</v>
      </c>
      <c r="AL61" s="10"/>
      <c r="AM61" s="11">
        <f t="shared" ref="AM61:AM66" si="57">ROUND(IF(AI61=0, IF(AG61=0, 0, 1), AG61/AI61),5)</f>
        <v>0</v>
      </c>
      <c r="AN61" s="10"/>
      <c r="AO61" s="9">
        <v>0</v>
      </c>
      <c r="AP61" s="10"/>
      <c r="AQ61" s="9">
        <v>0</v>
      </c>
      <c r="AR61" s="10"/>
      <c r="AS61" s="9">
        <f t="shared" ref="AS61:AS66" si="58">ROUND((AO61-AQ61),5)</f>
        <v>0</v>
      </c>
      <c r="AT61" s="10"/>
      <c r="AU61" s="11">
        <f t="shared" ref="AU61:AU66" si="59">ROUND(IF(AQ61=0, IF(AO61=0, 0, 1), AO61/AQ61),5)</f>
        <v>0</v>
      </c>
      <c r="AV61" s="10"/>
      <c r="AW61" s="9">
        <v>0</v>
      </c>
      <c r="AX61" s="10"/>
      <c r="AY61" s="9">
        <v>0</v>
      </c>
      <c r="AZ61" s="10"/>
      <c r="BA61" s="9">
        <f t="shared" ref="BA61:BA66" si="60">ROUND((AW61-AY61),5)</f>
        <v>0</v>
      </c>
      <c r="BB61" s="10"/>
      <c r="BC61" s="11">
        <f t="shared" ref="BC61:BC66" si="61">ROUND(IF(AY61=0, IF(AW61=0, 0, 1), AW61/AY61),5)</f>
        <v>0</v>
      </c>
      <c r="BD61" s="10"/>
      <c r="BE61" s="9">
        <f t="shared" ref="BE61:BE68" si="62">ROUND(I61+Q61+Y61+AG61+AO61+AW61,5)</f>
        <v>0</v>
      </c>
      <c r="BF61" s="10"/>
      <c r="BG61" s="9">
        <f t="shared" ref="BG61:BG66" si="63">ROUND(K61+S61+AA61+AI61+AQ61+AY61,5)</f>
        <v>0</v>
      </c>
      <c r="BH61" s="10"/>
      <c r="BI61" s="9">
        <f t="shared" ref="BI61:BI66" si="64">ROUND((BE61-BG61),5)</f>
        <v>0</v>
      </c>
      <c r="BJ61" s="10"/>
      <c r="BK61" s="11">
        <f t="shared" ref="BK61:BK66" si="65">ROUND(IF(BG61=0, IF(BE61=0, 0, 1), BE61/BG61),5)</f>
        <v>0</v>
      </c>
    </row>
    <row r="62" spans="1:63" hidden="1" x14ac:dyDescent="0.3">
      <c r="A62" s="2"/>
      <c r="B62" s="2"/>
      <c r="C62" s="2"/>
      <c r="D62" s="2"/>
      <c r="E62" s="2"/>
      <c r="F62" s="2"/>
      <c r="G62" s="2"/>
      <c r="H62" s="2" t="s">
        <v>228</v>
      </c>
      <c r="I62" s="9">
        <v>0</v>
      </c>
      <c r="J62" s="10"/>
      <c r="K62" s="9">
        <v>0</v>
      </c>
      <c r="L62" s="10"/>
      <c r="M62" s="9">
        <f t="shared" si="50"/>
        <v>0</v>
      </c>
      <c r="N62" s="10"/>
      <c r="O62" s="11">
        <f t="shared" si="51"/>
        <v>0</v>
      </c>
      <c r="P62" s="10"/>
      <c r="Q62" s="9">
        <v>0</v>
      </c>
      <c r="R62" s="10"/>
      <c r="S62" s="9">
        <v>0</v>
      </c>
      <c r="T62" s="10"/>
      <c r="U62" s="9">
        <f t="shared" si="52"/>
        <v>0</v>
      </c>
      <c r="V62" s="10"/>
      <c r="W62" s="11">
        <f t="shared" si="53"/>
        <v>0</v>
      </c>
      <c r="X62" s="10"/>
      <c r="Y62" s="9">
        <v>0</v>
      </c>
      <c r="Z62" s="10"/>
      <c r="AA62" s="9">
        <v>0</v>
      </c>
      <c r="AB62" s="10"/>
      <c r="AC62" s="9">
        <f t="shared" si="54"/>
        <v>0</v>
      </c>
      <c r="AD62" s="10"/>
      <c r="AE62" s="11">
        <f t="shared" si="55"/>
        <v>0</v>
      </c>
      <c r="AF62" s="10"/>
      <c r="AG62" s="9">
        <v>0</v>
      </c>
      <c r="AH62" s="10"/>
      <c r="AI62" s="9">
        <v>0</v>
      </c>
      <c r="AJ62" s="10"/>
      <c r="AK62" s="9">
        <f t="shared" si="56"/>
        <v>0</v>
      </c>
      <c r="AL62" s="10"/>
      <c r="AM62" s="11">
        <f t="shared" si="57"/>
        <v>0</v>
      </c>
      <c r="AN62" s="10"/>
      <c r="AO62" s="9">
        <v>0</v>
      </c>
      <c r="AP62" s="10"/>
      <c r="AQ62" s="9">
        <v>0</v>
      </c>
      <c r="AR62" s="10"/>
      <c r="AS62" s="9">
        <f t="shared" si="58"/>
        <v>0</v>
      </c>
      <c r="AT62" s="10"/>
      <c r="AU62" s="11">
        <f t="shared" si="59"/>
        <v>0</v>
      </c>
      <c r="AV62" s="10"/>
      <c r="AW62" s="9">
        <v>0</v>
      </c>
      <c r="AX62" s="10"/>
      <c r="AY62" s="9">
        <v>0</v>
      </c>
      <c r="AZ62" s="10"/>
      <c r="BA62" s="9">
        <f t="shared" si="60"/>
        <v>0</v>
      </c>
      <c r="BB62" s="10"/>
      <c r="BC62" s="11">
        <f t="shared" si="61"/>
        <v>0</v>
      </c>
      <c r="BD62" s="10"/>
      <c r="BE62" s="9">
        <f t="shared" si="62"/>
        <v>0</v>
      </c>
      <c r="BF62" s="10"/>
      <c r="BG62" s="9">
        <f t="shared" si="63"/>
        <v>0</v>
      </c>
      <c r="BH62" s="10"/>
      <c r="BI62" s="9">
        <f t="shared" si="64"/>
        <v>0</v>
      </c>
      <c r="BJ62" s="10"/>
      <c r="BK62" s="11">
        <f t="shared" si="65"/>
        <v>0</v>
      </c>
    </row>
    <row r="63" spans="1:63" hidden="1" x14ac:dyDescent="0.3">
      <c r="A63" s="2"/>
      <c r="B63" s="2"/>
      <c r="C63" s="2"/>
      <c r="D63" s="2"/>
      <c r="E63" s="2"/>
      <c r="F63" s="2"/>
      <c r="G63" s="2"/>
      <c r="H63" s="2" t="s">
        <v>227</v>
      </c>
      <c r="I63" s="9">
        <v>0</v>
      </c>
      <c r="J63" s="10"/>
      <c r="K63" s="9">
        <v>0</v>
      </c>
      <c r="L63" s="10"/>
      <c r="M63" s="9">
        <f t="shared" si="50"/>
        <v>0</v>
      </c>
      <c r="N63" s="10"/>
      <c r="O63" s="11">
        <f t="shared" si="51"/>
        <v>0</v>
      </c>
      <c r="P63" s="10"/>
      <c r="Q63" s="9">
        <v>0</v>
      </c>
      <c r="R63" s="10"/>
      <c r="S63" s="9">
        <v>0</v>
      </c>
      <c r="T63" s="10"/>
      <c r="U63" s="9">
        <f t="shared" si="52"/>
        <v>0</v>
      </c>
      <c r="V63" s="10"/>
      <c r="W63" s="11">
        <f t="shared" si="53"/>
        <v>0</v>
      </c>
      <c r="X63" s="10"/>
      <c r="Y63" s="9">
        <v>0</v>
      </c>
      <c r="Z63" s="10"/>
      <c r="AA63" s="9">
        <v>0</v>
      </c>
      <c r="AB63" s="10"/>
      <c r="AC63" s="9">
        <f t="shared" si="54"/>
        <v>0</v>
      </c>
      <c r="AD63" s="10"/>
      <c r="AE63" s="11">
        <f t="shared" si="55"/>
        <v>0</v>
      </c>
      <c r="AF63" s="10"/>
      <c r="AG63" s="9">
        <v>0</v>
      </c>
      <c r="AH63" s="10"/>
      <c r="AI63" s="9">
        <v>0</v>
      </c>
      <c r="AJ63" s="10"/>
      <c r="AK63" s="9">
        <f t="shared" si="56"/>
        <v>0</v>
      </c>
      <c r="AL63" s="10"/>
      <c r="AM63" s="11">
        <f t="shared" si="57"/>
        <v>0</v>
      </c>
      <c r="AN63" s="10"/>
      <c r="AO63" s="9">
        <v>0</v>
      </c>
      <c r="AP63" s="10"/>
      <c r="AQ63" s="9">
        <v>0</v>
      </c>
      <c r="AR63" s="10"/>
      <c r="AS63" s="9">
        <f t="shared" si="58"/>
        <v>0</v>
      </c>
      <c r="AT63" s="10"/>
      <c r="AU63" s="11">
        <f t="shared" si="59"/>
        <v>0</v>
      </c>
      <c r="AV63" s="10"/>
      <c r="AW63" s="9">
        <v>0</v>
      </c>
      <c r="AX63" s="10"/>
      <c r="AY63" s="9">
        <v>0</v>
      </c>
      <c r="AZ63" s="10"/>
      <c r="BA63" s="9">
        <f t="shared" si="60"/>
        <v>0</v>
      </c>
      <c r="BB63" s="10"/>
      <c r="BC63" s="11">
        <f t="shared" si="61"/>
        <v>0</v>
      </c>
      <c r="BD63" s="10"/>
      <c r="BE63" s="9">
        <f t="shared" si="62"/>
        <v>0</v>
      </c>
      <c r="BF63" s="10"/>
      <c r="BG63" s="9">
        <f t="shared" si="63"/>
        <v>0</v>
      </c>
      <c r="BH63" s="10"/>
      <c r="BI63" s="9">
        <f t="shared" si="64"/>
        <v>0</v>
      </c>
      <c r="BJ63" s="10"/>
      <c r="BK63" s="11">
        <f t="shared" si="65"/>
        <v>0</v>
      </c>
    </row>
    <row r="64" spans="1:63" hidden="1" x14ac:dyDescent="0.3">
      <c r="A64" s="2"/>
      <c r="B64" s="2"/>
      <c r="C64" s="2"/>
      <c r="D64" s="2"/>
      <c r="E64" s="2"/>
      <c r="F64" s="2"/>
      <c r="G64" s="2"/>
      <c r="H64" s="2" t="s">
        <v>226</v>
      </c>
      <c r="I64" s="9">
        <v>0</v>
      </c>
      <c r="J64" s="10"/>
      <c r="K64" s="9">
        <v>0</v>
      </c>
      <c r="L64" s="10"/>
      <c r="M64" s="9">
        <f t="shared" si="50"/>
        <v>0</v>
      </c>
      <c r="N64" s="10"/>
      <c r="O64" s="11">
        <f t="shared" si="51"/>
        <v>0</v>
      </c>
      <c r="P64" s="10"/>
      <c r="Q64" s="9">
        <v>0</v>
      </c>
      <c r="R64" s="10"/>
      <c r="S64" s="9">
        <v>0</v>
      </c>
      <c r="T64" s="10"/>
      <c r="U64" s="9">
        <f t="shared" si="52"/>
        <v>0</v>
      </c>
      <c r="V64" s="10"/>
      <c r="W64" s="11">
        <f t="shared" si="53"/>
        <v>0</v>
      </c>
      <c r="X64" s="10"/>
      <c r="Y64" s="9">
        <v>0</v>
      </c>
      <c r="Z64" s="10"/>
      <c r="AA64" s="9">
        <v>0</v>
      </c>
      <c r="AB64" s="10"/>
      <c r="AC64" s="9">
        <f t="shared" si="54"/>
        <v>0</v>
      </c>
      <c r="AD64" s="10"/>
      <c r="AE64" s="11">
        <f t="shared" si="55"/>
        <v>0</v>
      </c>
      <c r="AF64" s="10"/>
      <c r="AG64" s="9">
        <v>0</v>
      </c>
      <c r="AH64" s="10"/>
      <c r="AI64" s="9">
        <v>0</v>
      </c>
      <c r="AJ64" s="10"/>
      <c r="AK64" s="9">
        <f t="shared" si="56"/>
        <v>0</v>
      </c>
      <c r="AL64" s="10"/>
      <c r="AM64" s="11">
        <f t="shared" si="57"/>
        <v>0</v>
      </c>
      <c r="AN64" s="10"/>
      <c r="AO64" s="9">
        <v>0</v>
      </c>
      <c r="AP64" s="10"/>
      <c r="AQ64" s="9">
        <v>0</v>
      </c>
      <c r="AR64" s="10"/>
      <c r="AS64" s="9">
        <f t="shared" si="58"/>
        <v>0</v>
      </c>
      <c r="AT64" s="10"/>
      <c r="AU64" s="11">
        <f t="shared" si="59"/>
        <v>0</v>
      </c>
      <c r="AV64" s="10"/>
      <c r="AW64" s="9">
        <v>0</v>
      </c>
      <c r="AX64" s="10"/>
      <c r="AY64" s="9">
        <v>0</v>
      </c>
      <c r="AZ64" s="10"/>
      <c r="BA64" s="9">
        <f t="shared" si="60"/>
        <v>0</v>
      </c>
      <c r="BB64" s="10"/>
      <c r="BC64" s="11">
        <f t="shared" si="61"/>
        <v>0</v>
      </c>
      <c r="BD64" s="10"/>
      <c r="BE64" s="9">
        <f t="shared" si="62"/>
        <v>0</v>
      </c>
      <c r="BF64" s="10"/>
      <c r="BG64" s="9">
        <f t="shared" si="63"/>
        <v>0</v>
      </c>
      <c r="BH64" s="10"/>
      <c r="BI64" s="9">
        <f t="shared" si="64"/>
        <v>0</v>
      </c>
      <c r="BJ64" s="10"/>
      <c r="BK64" s="11">
        <f t="shared" si="65"/>
        <v>0</v>
      </c>
    </row>
    <row r="65" spans="1:63" ht="19.5" thickBot="1" x14ac:dyDescent="0.35">
      <c r="A65" s="2"/>
      <c r="B65" s="2"/>
      <c r="C65" s="2"/>
      <c r="D65" s="2"/>
      <c r="E65" s="2"/>
      <c r="F65" s="2"/>
      <c r="G65" s="2"/>
      <c r="H65" s="2" t="s">
        <v>225</v>
      </c>
      <c r="I65" s="12">
        <v>56171.9</v>
      </c>
      <c r="J65" s="10"/>
      <c r="K65" s="12">
        <v>83333</v>
      </c>
      <c r="L65" s="10"/>
      <c r="M65" s="12">
        <f t="shared" si="50"/>
        <v>-27161.1</v>
      </c>
      <c r="N65" s="10"/>
      <c r="O65" s="13">
        <f t="shared" si="51"/>
        <v>0.67406999999999995</v>
      </c>
      <c r="P65" s="10"/>
      <c r="Q65" s="12">
        <v>58164.06</v>
      </c>
      <c r="R65" s="10"/>
      <c r="S65" s="12">
        <v>83333</v>
      </c>
      <c r="T65" s="10"/>
      <c r="U65" s="12">
        <f t="shared" si="52"/>
        <v>-25168.94</v>
      </c>
      <c r="V65" s="10"/>
      <c r="W65" s="13">
        <f t="shared" si="53"/>
        <v>0.69796999999999998</v>
      </c>
      <c r="X65" s="10"/>
      <c r="Y65" s="12">
        <v>55850.7</v>
      </c>
      <c r="Z65" s="10"/>
      <c r="AA65" s="12">
        <v>83333</v>
      </c>
      <c r="AB65" s="10"/>
      <c r="AC65" s="12">
        <f t="shared" si="54"/>
        <v>-27482.3</v>
      </c>
      <c r="AD65" s="10"/>
      <c r="AE65" s="13">
        <f t="shared" si="55"/>
        <v>0.67020999999999997</v>
      </c>
      <c r="AF65" s="10"/>
      <c r="AG65" s="12">
        <v>50144.2</v>
      </c>
      <c r="AH65" s="10"/>
      <c r="AI65" s="12">
        <v>83333</v>
      </c>
      <c r="AJ65" s="10"/>
      <c r="AK65" s="12">
        <f t="shared" si="56"/>
        <v>-33188.800000000003</v>
      </c>
      <c r="AL65" s="10"/>
      <c r="AM65" s="13">
        <f t="shared" si="57"/>
        <v>0.60172999999999999</v>
      </c>
      <c r="AN65" s="10"/>
      <c r="AO65" s="12">
        <v>63131.9</v>
      </c>
      <c r="AP65" s="10"/>
      <c r="AQ65" s="12">
        <v>83333</v>
      </c>
      <c r="AR65" s="10"/>
      <c r="AS65" s="12">
        <f t="shared" si="58"/>
        <v>-20201.099999999999</v>
      </c>
      <c r="AT65" s="10"/>
      <c r="AU65" s="13">
        <f t="shared" si="59"/>
        <v>0.75758999999999999</v>
      </c>
      <c r="AV65" s="10"/>
      <c r="AW65" s="12">
        <v>89949.46</v>
      </c>
      <c r="AX65" s="10"/>
      <c r="AY65" s="12">
        <v>83333</v>
      </c>
      <c r="AZ65" s="10"/>
      <c r="BA65" s="12">
        <f t="shared" si="60"/>
        <v>6616.46</v>
      </c>
      <c r="BB65" s="10"/>
      <c r="BC65" s="13">
        <f t="shared" si="61"/>
        <v>1.0793999999999999</v>
      </c>
      <c r="BD65" s="10"/>
      <c r="BE65" s="12">
        <f t="shared" si="62"/>
        <v>373412.22</v>
      </c>
      <c r="BF65" s="10"/>
      <c r="BG65" s="12">
        <f t="shared" si="63"/>
        <v>499998</v>
      </c>
      <c r="BH65" s="10"/>
      <c r="BI65" s="12">
        <f t="shared" si="64"/>
        <v>-126585.78</v>
      </c>
      <c r="BJ65" s="10"/>
      <c r="BK65" s="13">
        <f t="shared" si="65"/>
        <v>0.74682999999999999</v>
      </c>
    </row>
    <row r="66" spans="1:63" x14ac:dyDescent="0.3">
      <c r="A66" s="2"/>
      <c r="B66" s="2"/>
      <c r="C66" s="2"/>
      <c r="D66" s="2"/>
      <c r="E66" s="2"/>
      <c r="F66" s="2"/>
      <c r="G66" s="2" t="s">
        <v>224</v>
      </c>
      <c r="H66" s="2"/>
      <c r="I66" s="9">
        <f>ROUND(SUM(I60:I65),5)</f>
        <v>56171.9</v>
      </c>
      <c r="J66" s="10"/>
      <c r="K66" s="9">
        <f>ROUND(SUM(K60:K65),5)</f>
        <v>83333</v>
      </c>
      <c r="L66" s="10"/>
      <c r="M66" s="9">
        <f t="shared" si="50"/>
        <v>-27161.1</v>
      </c>
      <c r="N66" s="10"/>
      <c r="O66" s="11">
        <f t="shared" si="51"/>
        <v>0.67406999999999995</v>
      </c>
      <c r="P66" s="10"/>
      <c r="Q66" s="9">
        <f>ROUND(SUM(Q60:Q65),5)</f>
        <v>58164.06</v>
      </c>
      <c r="R66" s="10"/>
      <c r="S66" s="9">
        <f>ROUND(SUM(S60:S65),5)</f>
        <v>83333</v>
      </c>
      <c r="T66" s="10"/>
      <c r="U66" s="9">
        <f t="shared" si="52"/>
        <v>-25168.94</v>
      </c>
      <c r="V66" s="10"/>
      <c r="W66" s="11">
        <f t="shared" si="53"/>
        <v>0.69796999999999998</v>
      </c>
      <c r="X66" s="10"/>
      <c r="Y66" s="9">
        <f>ROUND(SUM(Y60:Y65),5)</f>
        <v>55850.7</v>
      </c>
      <c r="Z66" s="10"/>
      <c r="AA66" s="9">
        <f>ROUND(SUM(AA60:AA65),5)</f>
        <v>83333</v>
      </c>
      <c r="AB66" s="10"/>
      <c r="AC66" s="9">
        <f t="shared" si="54"/>
        <v>-27482.3</v>
      </c>
      <c r="AD66" s="10"/>
      <c r="AE66" s="11">
        <f t="shared" si="55"/>
        <v>0.67020999999999997</v>
      </c>
      <c r="AF66" s="10"/>
      <c r="AG66" s="9">
        <f>ROUND(SUM(AG60:AG65),5)</f>
        <v>50144.2</v>
      </c>
      <c r="AH66" s="10"/>
      <c r="AI66" s="9">
        <f>ROUND(SUM(AI60:AI65),5)</f>
        <v>83333</v>
      </c>
      <c r="AJ66" s="10"/>
      <c r="AK66" s="9">
        <f t="shared" si="56"/>
        <v>-33188.800000000003</v>
      </c>
      <c r="AL66" s="10"/>
      <c r="AM66" s="11">
        <f t="shared" si="57"/>
        <v>0.60172999999999999</v>
      </c>
      <c r="AN66" s="10"/>
      <c r="AO66" s="9">
        <f>ROUND(SUM(AO60:AO65),5)</f>
        <v>63131.9</v>
      </c>
      <c r="AP66" s="10"/>
      <c r="AQ66" s="9">
        <f>ROUND(SUM(AQ60:AQ65),5)</f>
        <v>83333</v>
      </c>
      <c r="AR66" s="10"/>
      <c r="AS66" s="9">
        <f t="shared" si="58"/>
        <v>-20201.099999999999</v>
      </c>
      <c r="AT66" s="10"/>
      <c r="AU66" s="11">
        <f t="shared" si="59"/>
        <v>0.75758999999999999</v>
      </c>
      <c r="AV66" s="10"/>
      <c r="AW66" s="9">
        <f>ROUND(SUM(AW60:AW65),5)</f>
        <v>89949.46</v>
      </c>
      <c r="AX66" s="10"/>
      <c r="AY66" s="9">
        <f>ROUND(SUM(AY60:AY65),5)</f>
        <v>83333</v>
      </c>
      <c r="AZ66" s="10"/>
      <c r="BA66" s="9">
        <f t="shared" si="60"/>
        <v>6616.46</v>
      </c>
      <c r="BB66" s="10"/>
      <c r="BC66" s="11">
        <f t="shared" si="61"/>
        <v>1.0793999999999999</v>
      </c>
      <c r="BD66" s="10"/>
      <c r="BE66" s="9">
        <f t="shared" si="62"/>
        <v>373412.22</v>
      </c>
      <c r="BF66" s="10"/>
      <c r="BG66" s="9">
        <f t="shared" si="63"/>
        <v>499998</v>
      </c>
      <c r="BH66" s="10"/>
      <c r="BI66" s="9">
        <f t="shared" si="64"/>
        <v>-126585.78</v>
      </c>
      <c r="BJ66" s="10"/>
      <c r="BK66" s="11">
        <f t="shared" si="65"/>
        <v>0.74682999999999999</v>
      </c>
    </row>
    <row r="67" spans="1:63" ht="19.5" thickBot="1" x14ac:dyDescent="0.35">
      <c r="A67" s="2"/>
      <c r="B67" s="2"/>
      <c r="C67" s="2"/>
      <c r="D67" s="2"/>
      <c r="E67" s="2"/>
      <c r="F67" s="2"/>
      <c r="G67" s="2" t="s">
        <v>223</v>
      </c>
      <c r="H67" s="2"/>
      <c r="I67" s="12">
        <v>-110.29</v>
      </c>
      <c r="J67" s="10"/>
      <c r="K67" s="12"/>
      <c r="L67" s="10"/>
      <c r="M67" s="12"/>
      <c r="N67" s="10"/>
      <c r="O67" s="13"/>
      <c r="P67" s="10"/>
      <c r="Q67" s="12">
        <v>0</v>
      </c>
      <c r="R67" s="10"/>
      <c r="S67" s="12"/>
      <c r="T67" s="10"/>
      <c r="U67" s="12"/>
      <c r="V67" s="10"/>
      <c r="W67" s="13"/>
      <c r="X67" s="10"/>
      <c r="Y67" s="12">
        <v>0</v>
      </c>
      <c r="Z67" s="10"/>
      <c r="AA67" s="12"/>
      <c r="AB67" s="10"/>
      <c r="AC67" s="12"/>
      <c r="AD67" s="10"/>
      <c r="AE67" s="13"/>
      <c r="AF67" s="10"/>
      <c r="AG67" s="12">
        <v>0</v>
      </c>
      <c r="AH67" s="10"/>
      <c r="AI67" s="12"/>
      <c r="AJ67" s="10"/>
      <c r="AK67" s="12"/>
      <c r="AL67" s="10"/>
      <c r="AM67" s="13"/>
      <c r="AN67" s="10"/>
      <c r="AO67" s="12">
        <v>0</v>
      </c>
      <c r="AP67" s="10"/>
      <c r="AQ67" s="12"/>
      <c r="AR67" s="10"/>
      <c r="AS67" s="12"/>
      <c r="AT67" s="10"/>
      <c r="AU67" s="13"/>
      <c r="AV67" s="10"/>
      <c r="AW67" s="12">
        <v>0</v>
      </c>
      <c r="AX67" s="10"/>
      <c r="AY67" s="12"/>
      <c r="AZ67" s="10"/>
      <c r="BA67" s="12"/>
      <c r="BB67" s="10"/>
      <c r="BC67" s="13"/>
      <c r="BD67" s="10"/>
      <c r="BE67" s="12">
        <f t="shared" si="62"/>
        <v>-110.29</v>
      </c>
      <c r="BF67" s="10"/>
      <c r="BG67" s="12"/>
      <c r="BH67" s="10"/>
      <c r="BI67" s="12"/>
      <c r="BJ67" s="10"/>
      <c r="BK67" s="13"/>
    </row>
    <row r="68" spans="1:63" x14ac:dyDescent="0.3">
      <c r="A68" s="2"/>
      <c r="B68" s="2"/>
      <c r="C68" s="2"/>
      <c r="D68" s="2"/>
      <c r="E68" s="2"/>
      <c r="F68" s="2" t="s">
        <v>222</v>
      </c>
      <c r="G68" s="2"/>
      <c r="H68" s="2"/>
      <c r="I68" s="9">
        <f>ROUND(SUM(I6:I8)+I12+I23+SUM(I30:I31)+I38+I45+I59+SUM(I66:I67),5)</f>
        <v>161542.37</v>
      </c>
      <c r="J68" s="10"/>
      <c r="K68" s="9">
        <f>ROUND(SUM(K6:K8)+K12+K23+SUM(K30:K31)+K38+K45+K59+SUM(K66:K67),5)</f>
        <v>270320.75</v>
      </c>
      <c r="L68" s="10"/>
      <c r="M68" s="9">
        <f>ROUND((I68-K68),5)</f>
        <v>-108778.38</v>
      </c>
      <c r="N68" s="10"/>
      <c r="O68" s="11">
        <f>ROUND(IF(K68=0, IF(I68=0, 0, 1), I68/K68),5)</f>
        <v>0.59760000000000002</v>
      </c>
      <c r="P68" s="10"/>
      <c r="Q68" s="9">
        <f>ROUND(SUM(Q6:Q8)+Q12+Q23+SUM(Q30:Q31)+Q38+Q45+Q59+SUM(Q66:Q67),5)</f>
        <v>256253.07</v>
      </c>
      <c r="R68" s="10"/>
      <c r="S68" s="9">
        <f>ROUND(SUM(S6:S8)+S12+S23+SUM(S30:S31)+S38+S45+S59+SUM(S66:S67),5)</f>
        <v>270322.75</v>
      </c>
      <c r="T68" s="10"/>
      <c r="U68" s="9">
        <f>ROUND((Q68-S68),5)</f>
        <v>-14069.68</v>
      </c>
      <c r="V68" s="10"/>
      <c r="W68" s="11">
        <f>ROUND(IF(S68=0, IF(Q68=0, 0, 1), Q68/S68),5)</f>
        <v>0.94794999999999996</v>
      </c>
      <c r="X68" s="10"/>
      <c r="Y68" s="9">
        <f>ROUND(SUM(Y6:Y8)+Y12+Y23+SUM(Y30:Y31)+Y38+Y45+Y59+SUM(Y66:Y67),5)</f>
        <v>205656.73</v>
      </c>
      <c r="Z68" s="10"/>
      <c r="AA68" s="9">
        <f>ROUND(SUM(AA6:AA8)+AA12+AA23+SUM(AA30:AA31)+AA38+AA45+AA59+SUM(AA66:AA67),5)</f>
        <v>270323.75</v>
      </c>
      <c r="AB68" s="10"/>
      <c r="AC68" s="9">
        <f>ROUND((Y68-AA68),5)</f>
        <v>-64667.02</v>
      </c>
      <c r="AD68" s="10"/>
      <c r="AE68" s="11">
        <f>ROUND(IF(AA68=0, IF(Y68=0, 0, 1), Y68/AA68),5)</f>
        <v>0.76078000000000001</v>
      </c>
      <c r="AF68" s="10"/>
      <c r="AG68" s="9">
        <f>ROUND(SUM(AG6:AG8)+AG12+AG23+SUM(AG30:AG31)+AG38+AG45+AG59+SUM(AG66:AG67),5)</f>
        <v>187925.74</v>
      </c>
      <c r="AH68" s="10"/>
      <c r="AI68" s="9">
        <f>ROUND(SUM(AI6:AI8)+AI12+AI23+SUM(AI30:AI31)+AI38+AI45+AI59+SUM(AI66:AI67),5)</f>
        <v>270324.75</v>
      </c>
      <c r="AJ68" s="10"/>
      <c r="AK68" s="9">
        <f>ROUND((AG68-AI68),5)</f>
        <v>-82399.009999999995</v>
      </c>
      <c r="AL68" s="10"/>
      <c r="AM68" s="11">
        <f>ROUND(IF(AI68=0, IF(AG68=0, 0, 1), AG68/AI68),5)</f>
        <v>0.69518999999999997</v>
      </c>
      <c r="AN68" s="10"/>
      <c r="AO68" s="9">
        <f>ROUND(SUM(AO6:AO8)+AO12+AO23+SUM(AO30:AO31)+AO38+AO45+AO59+SUM(AO66:AO67),5)</f>
        <v>242916.47</v>
      </c>
      <c r="AP68" s="10"/>
      <c r="AQ68" s="9">
        <f>ROUND(SUM(AQ6:AQ8)+AQ12+AQ23+SUM(AQ30:AQ31)+AQ38+AQ45+AQ59+SUM(AQ66:AQ67),5)</f>
        <v>270327.75</v>
      </c>
      <c r="AR68" s="10"/>
      <c r="AS68" s="9">
        <f>ROUND((AO68-AQ68),5)</f>
        <v>-27411.279999999999</v>
      </c>
      <c r="AT68" s="10"/>
      <c r="AU68" s="11">
        <f>ROUND(IF(AQ68=0, IF(AO68=0, 0, 1), AO68/AQ68),5)</f>
        <v>0.89859999999999995</v>
      </c>
      <c r="AV68" s="10"/>
      <c r="AW68" s="9">
        <f>ROUND(SUM(AW6:AW8)+AW12+AW23+SUM(AW30:AW31)+AW38+AW45+AW59+SUM(AW66:AW67),5)</f>
        <v>423754.75</v>
      </c>
      <c r="AX68" s="10"/>
      <c r="AY68" s="9">
        <f>ROUND(SUM(AY6:AY8)+AY12+AY23+SUM(AY30:AY31)+AY38+AY45+AY59+SUM(AY66:AY67),5)</f>
        <v>270328.75</v>
      </c>
      <c r="AZ68" s="10"/>
      <c r="BA68" s="9">
        <f>ROUND((AW68-AY68),5)</f>
        <v>153426</v>
      </c>
      <c r="BB68" s="10"/>
      <c r="BC68" s="11">
        <f>ROUND(IF(AY68=0, IF(AW68=0, 0, 1), AW68/AY68),5)</f>
        <v>1.56755</v>
      </c>
      <c r="BD68" s="10"/>
      <c r="BE68" s="9">
        <f t="shared" si="62"/>
        <v>1478049.13</v>
      </c>
      <c r="BF68" s="10"/>
      <c r="BG68" s="9">
        <f>ROUND(K68+S68+AA68+AI68+AQ68+AY68,5)</f>
        <v>1621948.5</v>
      </c>
      <c r="BH68" s="10"/>
      <c r="BI68" s="9">
        <f>ROUND((BE68-BG68),5)</f>
        <v>-143899.37</v>
      </c>
      <c r="BJ68" s="10"/>
      <c r="BK68" s="11">
        <f>ROUND(IF(BG68=0, IF(BE68=0, 0, 1), BE68/BG68),5)</f>
        <v>0.91127999999999998</v>
      </c>
    </row>
    <row r="69" spans="1:63" x14ac:dyDescent="0.3">
      <c r="A69" s="2"/>
      <c r="B69" s="2"/>
      <c r="C69" s="2"/>
      <c r="D69" s="2"/>
      <c r="E69" s="2"/>
      <c r="F69" s="2" t="s">
        <v>221</v>
      </c>
      <c r="G69" s="2"/>
      <c r="H69" s="2"/>
      <c r="I69" s="9"/>
      <c r="J69" s="10"/>
      <c r="K69" s="9"/>
      <c r="L69" s="10"/>
      <c r="M69" s="9"/>
      <c r="N69" s="10"/>
      <c r="O69" s="11"/>
      <c r="P69" s="10"/>
      <c r="Q69" s="9"/>
      <c r="R69" s="10"/>
      <c r="S69" s="9"/>
      <c r="T69" s="10"/>
      <c r="U69" s="9"/>
      <c r="V69" s="10"/>
      <c r="W69" s="11"/>
      <c r="X69" s="10"/>
      <c r="Y69" s="9"/>
      <c r="Z69" s="10"/>
      <c r="AA69" s="9"/>
      <c r="AB69" s="10"/>
      <c r="AC69" s="9"/>
      <c r="AD69" s="10"/>
      <c r="AE69" s="11"/>
      <c r="AF69" s="10"/>
      <c r="AG69" s="9"/>
      <c r="AH69" s="10"/>
      <c r="AI69" s="9"/>
      <c r="AJ69" s="10"/>
      <c r="AK69" s="9"/>
      <c r="AL69" s="10"/>
      <c r="AM69" s="11"/>
      <c r="AN69" s="10"/>
      <c r="AO69" s="9"/>
      <c r="AP69" s="10"/>
      <c r="AQ69" s="9"/>
      <c r="AR69" s="10"/>
      <c r="AS69" s="9"/>
      <c r="AT69" s="10"/>
      <c r="AU69" s="11"/>
      <c r="AV69" s="10"/>
      <c r="AW69" s="9"/>
      <c r="AX69" s="10"/>
      <c r="AY69" s="9"/>
      <c r="AZ69" s="10"/>
      <c r="BA69" s="9"/>
      <c r="BB69" s="10"/>
      <c r="BC69" s="11"/>
      <c r="BD69" s="10"/>
      <c r="BE69" s="9"/>
      <c r="BF69" s="10"/>
      <c r="BG69" s="9"/>
      <c r="BH69" s="10"/>
      <c r="BI69" s="9"/>
      <c r="BJ69" s="10"/>
      <c r="BK69" s="11"/>
    </row>
    <row r="70" spans="1:63" x14ac:dyDescent="0.3">
      <c r="A70" s="2"/>
      <c r="B70" s="2"/>
      <c r="C70" s="2"/>
      <c r="D70" s="2"/>
      <c r="E70" s="2"/>
      <c r="F70" s="2"/>
      <c r="G70" s="2" t="s">
        <v>220</v>
      </c>
      <c r="H70" s="2"/>
      <c r="I70" s="9">
        <v>0</v>
      </c>
      <c r="J70" s="10"/>
      <c r="K70" s="9"/>
      <c r="L70" s="10"/>
      <c r="M70" s="9"/>
      <c r="N70" s="10"/>
      <c r="O70" s="11"/>
      <c r="P70" s="10"/>
      <c r="Q70" s="9">
        <v>3000</v>
      </c>
      <c r="R70" s="10"/>
      <c r="S70" s="9"/>
      <c r="T70" s="10"/>
      <c r="U70" s="9"/>
      <c r="V70" s="10"/>
      <c r="W70" s="11"/>
      <c r="X70" s="10"/>
      <c r="Y70" s="9">
        <v>0</v>
      </c>
      <c r="Z70" s="10"/>
      <c r="AA70" s="9"/>
      <c r="AB70" s="10"/>
      <c r="AC70" s="9"/>
      <c r="AD70" s="10"/>
      <c r="AE70" s="11"/>
      <c r="AF70" s="10"/>
      <c r="AG70" s="9">
        <v>0</v>
      </c>
      <c r="AH70" s="10"/>
      <c r="AI70" s="9"/>
      <c r="AJ70" s="10"/>
      <c r="AK70" s="9"/>
      <c r="AL70" s="10"/>
      <c r="AM70" s="11"/>
      <c r="AN70" s="10"/>
      <c r="AO70" s="9">
        <v>0</v>
      </c>
      <c r="AP70" s="10"/>
      <c r="AQ70" s="9"/>
      <c r="AR70" s="10"/>
      <c r="AS70" s="9"/>
      <c r="AT70" s="10"/>
      <c r="AU70" s="11"/>
      <c r="AV70" s="10"/>
      <c r="AW70" s="9">
        <v>0</v>
      </c>
      <c r="AX70" s="10"/>
      <c r="AY70" s="9"/>
      <c r="AZ70" s="10"/>
      <c r="BA70" s="9"/>
      <c r="BB70" s="10"/>
      <c r="BC70" s="11"/>
      <c r="BD70" s="10"/>
      <c r="BE70" s="9">
        <f t="shared" ref="BE70:BE85" si="66">ROUND(I70+Q70+Y70+AG70+AO70+AW70,5)</f>
        <v>3000</v>
      </c>
      <c r="BF70" s="10"/>
      <c r="BG70" s="9"/>
      <c r="BH70" s="10"/>
      <c r="BI70" s="9"/>
      <c r="BJ70" s="10"/>
      <c r="BK70" s="11"/>
    </row>
    <row r="71" spans="1:63" hidden="1" x14ac:dyDescent="0.3">
      <c r="A71" s="2"/>
      <c r="B71" s="2"/>
      <c r="C71" s="2"/>
      <c r="D71" s="2"/>
      <c r="E71" s="2"/>
      <c r="F71" s="2"/>
      <c r="G71" s="2" t="s">
        <v>219</v>
      </c>
      <c r="H71" s="2"/>
      <c r="I71" s="9">
        <v>0</v>
      </c>
      <c r="J71" s="10"/>
      <c r="K71" s="9">
        <v>0</v>
      </c>
      <c r="L71" s="10"/>
      <c r="M71" s="9">
        <f>ROUND((I71-K71),5)</f>
        <v>0</v>
      </c>
      <c r="N71" s="10"/>
      <c r="O71" s="11">
        <f>ROUND(IF(K71=0, IF(I71=0, 0, 1), I71/K71),5)</f>
        <v>0</v>
      </c>
      <c r="P71" s="10"/>
      <c r="Q71" s="9">
        <v>0</v>
      </c>
      <c r="R71" s="10"/>
      <c r="S71" s="9">
        <v>0</v>
      </c>
      <c r="T71" s="10"/>
      <c r="U71" s="9">
        <f>ROUND((Q71-S71),5)</f>
        <v>0</v>
      </c>
      <c r="V71" s="10"/>
      <c r="W71" s="11">
        <f>ROUND(IF(S71=0, IF(Q71=0, 0, 1), Q71/S71),5)</f>
        <v>0</v>
      </c>
      <c r="X71" s="10"/>
      <c r="Y71" s="9">
        <v>0</v>
      </c>
      <c r="Z71" s="10"/>
      <c r="AA71" s="9">
        <v>0</v>
      </c>
      <c r="AB71" s="10"/>
      <c r="AC71" s="9">
        <f>ROUND((Y71-AA71),5)</f>
        <v>0</v>
      </c>
      <c r="AD71" s="10"/>
      <c r="AE71" s="11">
        <f>ROUND(IF(AA71=0, IF(Y71=0, 0, 1), Y71/AA71),5)</f>
        <v>0</v>
      </c>
      <c r="AF71" s="10"/>
      <c r="AG71" s="9">
        <v>0</v>
      </c>
      <c r="AH71" s="10"/>
      <c r="AI71" s="9">
        <v>0</v>
      </c>
      <c r="AJ71" s="10"/>
      <c r="AK71" s="9">
        <f>ROUND((AG71-AI71),5)</f>
        <v>0</v>
      </c>
      <c r="AL71" s="10"/>
      <c r="AM71" s="11">
        <f>ROUND(IF(AI71=0, IF(AG71=0, 0, 1), AG71/AI71),5)</f>
        <v>0</v>
      </c>
      <c r="AN71" s="10"/>
      <c r="AO71" s="9">
        <v>0</v>
      </c>
      <c r="AP71" s="10"/>
      <c r="AQ71" s="9">
        <v>0</v>
      </c>
      <c r="AR71" s="10"/>
      <c r="AS71" s="9">
        <f>ROUND((AO71-AQ71),5)</f>
        <v>0</v>
      </c>
      <c r="AT71" s="10"/>
      <c r="AU71" s="11">
        <f>ROUND(IF(AQ71=0, IF(AO71=0, 0, 1), AO71/AQ71),5)</f>
        <v>0</v>
      </c>
      <c r="AV71" s="10"/>
      <c r="AW71" s="9">
        <v>0</v>
      </c>
      <c r="AX71" s="10"/>
      <c r="AY71" s="9">
        <v>0</v>
      </c>
      <c r="AZ71" s="10"/>
      <c r="BA71" s="9">
        <f>ROUND((AW71-AY71),5)</f>
        <v>0</v>
      </c>
      <c r="BB71" s="10"/>
      <c r="BC71" s="11">
        <f>ROUND(IF(AY71=0, IF(AW71=0, 0, 1), AW71/AY71),5)</f>
        <v>0</v>
      </c>
      <c r="BD71" s="10"/>
      <c r="BE71" s="9">
        <f t="shared" si="66"/>
        <v>0</v>
      </c>
      <c r="BF71" s="10"/>
      <c r="BG71" s="9">
        <f>ROUND(K71+S71+AA71+AI71+AQ71+AY71,5)</f>
        <v>0</v>
      </c>
      <c r="BH71" s="10"/>
      <c r="BI71" s="9">
        <f>ROUND((BE71-BG71),5)</f>
        <v>0</v>
      </c>
      <c r="BJ71" s="10"/>
      <c r="BK71" s="11">
        <f>ROUND(IF(BG71=0, IF(BE71=0, 0, 1), BE71/BG71),5)</f>
        <v>0</v>
      </c>
    </row>
    <row r="72" spans="1:63" x14ac:dyDescent="0.3">
      <c r="A72" s="2"/>
      <c r="B72" s="2"/>
      <c r="C72" s="2"/>
      <c r="D72" s="2"/>
      <c r="E72" s="2"/>
      <c r="F72" s="2"/>
      <c r="G72" s="2" t="s">
        <v>218</v>
      </c>
      <c r="H72" s="2"/>
      <c r="I72" s="9">
        <v>0</v>
      </c>
      <c r="J72" s="10"/>
      <c r="K72" s="9">
        <v>833</v>
      </c>
      <c r="L72" s="10"/>
      <c r="M72" s="9">
        <f>ROUND((I72-K72),5)</f>
        <v>-833</v>
      </c>
      <c r="N72" s="10"/>
      <c r="O72" s="11">
        <f>ROUND(IF(K72=0, IF(I72=0, 0, 1), I72/K72),5)</f>
        <v>0</v>
      </c>
      <c r="P72" s="10"/>
      <c r="Q72" s="9">
        <v>10000</v>
      </c>
      <c r="R72" s="10"/>
      <c r="S72" s="9">
        <v>833</v>
      </c>
      <c r="T72" s="10"/>
      <c r="U72" s="9">
        <f>ROUND((Q72-S72),5)</f>
        <v>9167</v>
      </c>
      <c r="V72" s="10"/>
      <c r="W72" s="11">
        <f>ROUND(IF(S72=0, IF(Q72=0, 0, 1), Q72/S72),5)</f>
        <v>12.004799999999999</v>
      </c>
      <c r="X72" s="10"/>
      <c r="Y72" s="9">
        <v>0</v>
      </c>
      <c r="Z72" s="10"/>
      <c r="AA72" s="9">
        <v>833</v>
      </c>
      <c r="AB72" s="10"/>
      <c r="AC72" s="9">
        <f>ROUND((Y72-AA72),5)</f>
        <v>-833</v>
      </c>
      <c r="AD72" s="10"/>
      <c r="AE72" s="11">
        <f>ROUND(IF(AA72=0, IF(Y72=0, 0, 1), Y72/AA72),5)</f>
        <v>0</v>
      </c>
      <c r="AF72" s="10"/>
      <c r="AG72" s="9">
        <v>0</v>
      </c>
      <c r="AH72" s="10"/>
      <c r="AI72" s="9">
        <v>833</v>
      </c>
      <c r="AJ72" s="10"/>
      <c r="AK72" s="9">
        <f>ROUND((AG72-AI72),5)</f>
        <v>-833</v>
      </c>
      <c r="AL72" s="10"/>
      <c r="AM72" s="11">
        <f>ROUND(IF(AI72=0, IF(AG72=0, 0, 1), AG72/AI72),5)</f>
        <v>0</v>
      </c>
      <c r="AN72" s="10"/>
      <c r="AO72" s="9">
        <v>0</v>
      </c>
      <c r="AP72" s="10"/>
      <c r="AQ72" s="9">
        <v>833</v>
      </c>
      <c r="AR72" s="10"/>
      <c r="AS72" s="9">
        <f>ROUND((AO72-AQ72),5)</f>
        <v>-833</v>
      </c>
      <c r="AT72" s="10"/>
      <c r="AU72" s="11">
        <f>ROUND(IF(AQ72=0, IF(AO72=0, 0, 1), AO72/AQ72),5)</f>
        <v>0</v>
      </c>
      <c r="AV72" s="10"/>
      <c r="AW72" s="9">
        <v>0</v>
      </c>
      <c r="AX72" s="10"/>
      <c r="AY72" s="9">
        <v>833</v>
      </c>
      <c r="AZ72" s="10"/>
      <c r="BA72" s="9">
        <f>ROUND((AW72-AY72),5)</f>
        <v>-833</v>
      </c>
      <c r="BB72" s="10"/>
      <c r="BC72" s="11">
        <f>ROUND(IF(AY72=0, IF(AW72=0, 0, 1), AW72/AY72),5)</f>
        <v>0</v>
      </c>
      <c r="BD72" s="10"/>
      <c r="BE72" s="9">
        <f t="shared" si="66"/>
        <v>10000</v>
      </c>
      <c r="BF72" s="10"/>
      <c r="BG72" s="9">
        <f>ROUND(K72+S72+AA72+AI72+AQ72+AY72,5)</f>
        <v>4998</v>
      </c>
      <c r="BH72" s="10"/>
      <c r="BI72" s="9">
        <f>ROUND((BE72-BG72),5)</f>
        <v>5002</v>
      </c>
      <c r="BJ72" s="10"/>
      <c r="BK72" s="11">
        <f>ROUND(IF(BG72=0, IF(BE72=0, 0, 1), BE72/BG72),5)</f>
        <v>2.0007999999999999</v>
      </c>
    </row>
    <row r="73" spans="1:63" x14ac:dyDescent="0.3">
      <c r="A73" s="2"/>
      <c r="B73" s="2"/>
      <c r="C73" s="2"/>
      <c r="D73" s="2"/>
      <c r="E73" s="2"/>
      <c r="F73" s="2"/>
      <c r="G73" s="2" t="s">
        <v>217</v>
      </c>
      <c r="H73" s="2"/>
      <c r="I73" s="9">
        <v>0</v>
      </c>
      <c r="J73" s="10"/>
      <c r="K73" s="9"/>
      <c r="L73" s="10"/>
      <c r="M73" s="9"/>
      <c r="N73" s="10"/>
      <c r="O73" s="11"/>
      <c r="P73" s="10"/>
      <c r="Q73" s="9">
        <v>3000</v>
      </c>
      <c r="R73" s="10"/>
      <c r="S73" s="9"/>
      <c r="T73" s="10"/>
      <c r="U73" s="9"/>
      <c r="V73" s="10"/>
      <c r="W73" s="11"/>
      <c r="X73" s="10"/>
      <c r="Y73" s="9">
        <v>0</v>
      </c>
      <c r="Z73" s="10"/>
      <c r="AA73" s="9"/>
      <c r="AB73" s="10"/>
      <c r="AC73" s="9"/>
      <c r="AD73" s="10"/>
      <c r="AE73" s="11"/>
      <c r="AF73" s="10"/>
      <c r="AG73" s="9">
        <v>0</v>
      </c>
      <c r="AH73" s="10"/>
      <c r="AI73" s="9"/>
      <c r="AJ73" s="10"/>
      <c r="AK73" s="9"/>
      <c r="AL73" s="10"/>
      <c r="AM73" s="11"/>
      <c r="AN73" s="10"/>
      <c r="AO73" s="9">
        <v>0</v>
      </c>
      <c r="AP73" s="10"/>
      <c r="AQ73" s="9"/>
      <c r="AR73" s="10"/>
      <c r="AS73" s="9"/>
      <c r="AT73" s="10"/>
      <c r="AU73" s="11"/>
      <c r="AV73" s="10"/>
      <c r="AW73" s="9">
        <v>0</v>
      </c>
      <c r="AX73" s="10"/>
      <c r="AY73" s="9"/>
      <c r="AZ73" s="10"/>
      <c r="BA73" s="9"/>
      <c r="BB73" s="10"/>
      <c r="BC73" s="11"/>
      <c r="BD73" s="10"/>
      <c r="BE73" s="9">
        <f t="shared" si="66"/>
        <v>3000</v>
      </c>
      <c r="BF73" s="10"/>
      <c r="BG73" s="9"/>
      <c r="BH73" s="10"/>
      <c r="BI73" s="9"/>
      <c r="BJ73" s="10"/>
      <c r="BK73" s="11"/>
    </row>
    <row r="74" spans="1:63" x14ac:dyDescent="0.3">
      <c r="A74" s="2"/>
      <c r="B74" s="2"/>
      <c r="C74" s="2"/>
      <c r="D74" s="2"/>
      <c r="E74" s="2"/>
      <c r="F74" s="2"/>
      <c r="G74" s="2" t="s">
        <v>216</v>
      </c>
      <c r="H74" s="2"/>
      <c r="I74" s="9">
        <v>0</v>
      </c>
      <c r="J74" s="10"/>
      <c r="K74" s="9"/>
      <c r="L74" s="10"/>
      <c r="M74" s="9"/>
      <c r="N74" s="10"/>
      <c r="O74" s="11"/>
      <c r="P74" s="10"/>
      <c r="Q74" s="9">
        <v>0</v>
      </c>
      <c r="R74" s="10"/>
      <c r="S74" s="9"/>
      <c r="T74" s="10"/>
      <c r="U74" s="9"/>
      <c r="V74" s="10"/>
      <c r="W74" s="11"/>
      <c r="X74" s="10"/>
      <c r="Y74" s="9">
        <v>0</v>
      </c>
      <c r="Z74" s="10"/>
      <c r="AA74" s="9"/>
      <c r="AB74" s="10"/>
      <c r="AC74" s="9"/>
      <c r="AD74" s="10"/>
      <c r="AE74" s="11"/>
      <c r="AF74" s="10"/>
      <c r="AG74" s="9">
        <v>0</v>
      </c>
      <c r="AH74" s="10"/>
      <c r="AI74" s="9"/>
      <c r="AJ74" s="10"/>
      <c r="AK74" s="9"/>
      <c r="AL74" s="10"/>
      <c r="AM74" s="11"/>
      <c r="AN74" s="10"/>
      <c r="AO74" s="9">
        <v>750</v>
      </c>
      <c r="AP74" s="10"/>
      <c r="AQ74" s="9"/>
      <c r="AR74" s="10"/>
      <c r="AS74" s="9"/>
      <c r="AT74" s="10"/>
      <c r="AU74" s="11"/>
      <c r="AV74" s="10"/>
      <c r="AW74" s="9">
        <v>0</v>
      </c>
      <c r="AX74" s="10"/>
      <c r="AY74" s="9"/>
      <c r="AZ74" s="10"/>
      <c r="BA74" s="9"/>
      <c r="BB74" s="10"/>
      <c r="BC74" s="11"/>
      <c r="BD74" s="10"/>
      <c r="BE74" s="9">
        <f t="shared" si="66"/>
        <v>750</v>
      </c>
      <c r="BF74" s="10"/>
      <c r="BG74" s="9"/>
      <c r="BH74" s="10"/>
      <c r="BI74" s="9"/>
      <c r="BJ74" s="10"/>
      <c r="BK74" s="11"/>
    </row>
    <row r="75" spans="1:63" ht="19.5" thickBot="1" x14ac:dyDescent="0.35">
      <c r="A75" s="2"/>
      <c r="B75" s="2"/>
      <c r="C75" s="2"/>
      <c r="D75" s="2"/>
      <c r="E75" s="2"/>
      <c r="F75" s="2"/>
      <c r="G75" s="2" t="s">
        <v>215</v>
      </c>
      <c r="H75" s="2"/>
      <c r="I75" s="12">
        <v>0</v>
      </c>
      <c r="J75" s="10"/>
      <c r="K75" s="12">
        <v>416</v>
      </c>
      <c r="L75" s="10"/>
      <c r="M75" s="12">
        <f t="shared" ref="M75:M84" si="67">ROUND((I75-K75),5)</f>
        <v>-416</v>
      </c>
      <c r="N75" s="10"/>
      <c r="O75" s="13">
        <f t="shared" ref="O75:O84" si="68">ROUND(IF(K75=0, IF(I75=0, 0, 1), I75/K75),5)</f>
        <v>0</v>
      </c>
      <c r="P75" s="10"/>
      <c r="Q75" s="12">
        <v>0</v>
      </c>
      <c r="R75" s="10"/>
      <c r="S75" s="12">
        <v>416</v>
      </c>
      <c r="T75" s="10"/>
      <c r="U75" s="12">
        <f t="shared" ref="U75:U84" si="69">ROUND((Q75-S75),5)</f>
        <v>-416</v>
      </c>
      <c r="V75" s="10"/>
      <c r="W75" s="13">
        <f t="shared" ref="W75:W84" si="70">ROUND(IF(S75=0, IF(Q75=0, 0, 1), Q75/S75),5)</f>
        <v>0</v>
      </c>
      <c r="X75" s="10"/>
      <c r="Y75" s="12">
        <v>0</v>
      </c>
      <c r="Z75" s="10"/>
      <c r="AA75" s="12">
        <v>416</v>
      </c>
      <c r="AB75" s="10"/>
      <c r="AC75" s="12">
        <f t="shared" ref="AC75:AC84" si="71">ROUND((Y75-AA75),5)</f>
        <v>-416</v>
      </c>
      <c r="AD75" s="10"/>
      <c r="AE75" s="13">
        <f t="shared" ref="AE75:AE84" si="72">ROUND(IF(AA75=0, IF(Y75=0, 0, 1), Y75/AA75),5)</f>
        <v>0</v>
      </c>
      <c r="AF75" s="10"/>
      <c r="AG75" s="12">
        <v>0</v>
      </c>
      <c r="AH75" s="10"/>
      <c r="AI75" s="12">
        <v>416</v>
      </c>
      <c r="AJ75" s="10"/>
      <c r="AK75" s="12">
        <f t="shared" ref="AK75:AK84" si="73">ROUND((AG75-AI75),5)</f>
        <v>-416</v>
      </c>
      <c r="AL75" s="10"/>
      <c r="AM75" s="13">
        <f t="shared" ref="AM75:AM84" si="74">ROUND(IF(AI75=0, IF(AG75=0, 0, 1), AG75/AI75),5)</f>
        <v>0</v>
      </c>
      <c r="AN75" s="10"/>
      <c r="AO75" s="12">
        <v>0</v>
      </c>
      <c r="AP75" s="10"/>
      <c r="AQ75" s="12">
        <v>417</v>
      </c>
      <c r="AR75" s="10"/>
      <c r="AS75" s="12">
        <f t="shared" ref="AS75:AS84" si="75">ROUND((AO75-AQ75),5)</f>
        <v>-417</v>
      </c>
      <c r="AT75" s="10"/>
      <c r="AU75" s="13">
        <f t="shared" ref="AU75:AU84" si="76">ROUND(IF(AQ75=0, IF(AO75=0, 0, 1), AO75/AQ75),5)</f>
        <v>0</v>
      </c>
      <c r="AV75" s="10"/>
      <c r="AW75" s="12">
        <v>0</v>
      </c>
      <c r="AX75" s="10"/>
      <c r="AY75" s="12">
        <v>417</v>
      </c>
      <c r="AZ75" s="10"/>
      <c r="BA75" s="12">
        <f t="shared" ref="BA75:BA84" si="77">ROUND((AW75-AY75),5)</f>
        <v>-417</v>
      </c>
      <c r="BB75" s="10"/>
      <c r="BC75" s="13">
        <f t="shared" ref="BC75:BC84" si="78">ROUND(IF(AY75=0, IF(AW75=0, 0, 1), AW75/AY75),5)</f>
        <v>0</v>
      </c>
      <c r="BD75" s="10"/>
      <c r="BE75" s="12">
        <f t="shared" si="66"/>
        <v>0</v>
      </c>
      <c r="BF75" s="10"/>
      <c r="BG75" s="12">
        <f t="shared" ref="BG75:BG84" si="79">ROUND(K75+S75+AA75+AI75+AQ75+AY75,5)</f>
        <v>2498</v>
      </c>
      <c r="BH75" s="10"/>
      <c r="BI75" s="12">
        <f t="shared" ref="BI75:BI84" si="80">ROUND((BE75-BG75),5)</f>
        <v>-2498</v>
      </c>
      <c r="BJ75" s="10"/>
      <c r="BK75" s="13">
        <f t="shared" ref="BK75:BK84" si="81">ROUND(IF(BG75=0, IF(BE75=0, 0, 1), BE75/BG75),5)</f>
        <v>0</v>
      </c>
    </row>
    <row r="76" spans="1:63" x14ac:dyDescent="0.3">
      <c r="A76" s="2"/>
      <c r="B76" s="2"/>
      <c r="C76" s="2"/>
      <c r="D76" s="2"/>
      <c r="E76" s="2"/>
      <c r="F76" s="2" t="s">
        <v>214</v>
      </c>
      <c r="G76" s="2"/>
      <c r="H76" s="2"/>
      <c r="I76" s="9">
        <f>ROUND(SUM(I69:I75),5)</f>
        <v>0</v>
      </c>
      <c r="J76" s="10"/>
      <c r="K76" s="9">
        <f>ROUND(SUM(K69:K75),5)</f>
        <v>1249</v>
      </c>
      <c r="L76" s="10"/>
      <c r="M76" s="9">
        <f t="shared" si="67"/>
        <v>-1249</v>
      </c>
      <c r="N76" s="10"/>
      <c r="O76" s="11">
        <f t="shared" si="68"/>
        <v>0</v>
      </c>
      <c r="P76" s="10"/>
      <c r="Q76" s="9">
        <f>ROUND(SUM(Q69:Q75),5)</f>
        <v>16000</v>
      </c>
      <c r="R76" s="10"/>
      <c r="S76" s="9">
        <f>ROUND(SUM(S69:S75),5)</f>
        <v>1249</v>
      </c>
      <c r="T76" s="10"/>
      <c r="U76" s="9">
        <f t="shared" si="69"/>
        <v>14751</v>
      </c>
      <c r="V76" s="10"/>
      <c r="W76" s="11">
        <f t="shared" si="70"/>
        <v>12.81025</v>
      </c>
      <c r="X76" s="10"/>
      <c r="Y76" s="9">
        <f>ROUND(SUM(Y69:Y75),5)</f>
        <v>0</v>
      </c>
      <c r="Z76" s="10"/>
      <c r="AA76" s="9">
        <f>ROUND(SUM(AA69:AA75),5)</f>
        <v>1249</v>
      </c>
      <c r="AB76" s="10"/>
      <c r="AC76" s="9">
        <f t="shared" si="71"/>
        <v>-1249</v>
      </c>
      <c r="AD76" s="10"/>
      <c r="AE76" s="11">
        <f t="shared" si="72"/>
        <v>0</v>
      </c>
      <c r="AF76" s="10"/>
      <c r="AG76" s="9">
        <f>ROUND(SUM(AG69:AG75),5)</f>
        <v>0</v>
      </c>
      <c r="AH76" s="10"/>
      <c r="AI76" s="9">
        <f>ROUND(SUM(AI69:AI75),5)</f>
        <v>1249</v>
      </c>
      <c r="AJ76" s="10"/>
      <c r="AK76" s="9">
        <f t="shared" si="73"/>
        <v>-1249</v>
      </c>
      <c r="AL76" s="10"/>
      <c r="AM76" s="11">
        <f t="shared" si="74"/>
        <v>0</v>
      </c>
      <c r="AN76" s="10"/>
      <c r="AO76" s="9">
        <f>ROUND(SUM(AO69:AO75),5)</f>
        <v>750</v>
      </c>
      <c r="AP76" s="10"/>
      <c r="AQ76" s="9">
        <f>ROUND(SUM(AQ69:AQ75),5)</f>
        <v>1250</v>
      </c>
      <c r="AR76" s="10"/>
      <c r="AS76" s="9">
        <f t="shared" si="75"/>
        <v>-500</v>
      </c>
      <c r="AT76" s="10"/>
      <c r="AU76" s="11">
        <f t="shared" si="76"/>
        <v>0.6</v>
      </c>
      <c r="AV76" s="10"/>
      <c r="AW76" s="9">
        <f>ROUND(SUM(AW69:AW75),5)</f>
        <v>0</v>
      </c>
      <c r="AX76" s="10"/>
      <c r="AY76" s="9">
        <f>ROUND(SUM(AY69:AY75),5)</f>
        <v>1250</v>
      </c>
      <c r="AZ76" s="10"/>
      <c r="BA76" s="9">
        <f t="shared" si="77"/>
        <v>-1250</v>
      </c>
      <c r="BB76" s="10"/>
      <c r="BC76" s="11">
        <f t="shared" si="78"/>
        <v>0</v>
      </c>
      <c r="BD76" s="10"/>
      <c r="BE76" s="9">
        <f t="shared" si="66"/>
        <v>16750</v>
      </c>
      <c r="BF76" s="10"/>
      <c r="BG76" s="9">
        <f t="shared" si="79"/>
        <v>7496</v>
      </c>
      <c r="BH76" s="10"/>
      <c r="BI76" s="9">
        <f t="shared" si="80"/>
        <v>9254</v>
      </c>
      <c r="BJ76" s="10"/>
      <c r="BK76" s="11">
        <f t="shared" si="81"/>
        <v>2.2345299999999999</v>
      </c>
    </row>
    <row r="77" spans="1:63" x14ac:dyDescent="0.3">
      <c r="A77" s="2"/>
      <c r="B77" s="2"/>
      <c r="C77" s="2"/>
      <c r="D77" s="2"/>
      <c r="E77" s="2"/>
      <c r="F77" s="2" t="s">
        <v>213</v>
      </c>
      <c r="G77" s="2"/>
      <c r="H77" s="2"/>
      <c r="I77" s="9">
        <v>0</v>
      </c>
      <c r="J77" s="10"/>
      <c r="K77" s="9">
        <v>250</v>
      </c>
      <c r="L77" s="10"/>
      <c r="M77" s="9">
        <f t="shared" si="67"/>
        <v>-250</v>
      </c>
      <c r="N77" s="10"/>
      <c r="O77" s="11">
        <f t="shared" si="68"/>
        <v>0</v>
      </c>
      <c r="P77" s="10"/>
      <c r="Q77" s="9">
        <v>0</v>
      </c>
      <c r="R77" s="10"/>
      <c r="S77" s="9">
        <v>250</v>
      </c>
      <c r="T77" s="10"/>
      <c r="U77" s="9">
        <f t="shared" si="69"/>
        <v>-250</v>
      </c>
      <c r="V77" s="10"/>
      <c r="W77" s="11">
        <f t="shared" si="70"/>
        <v>0</v>
      </c>
      <c r="X77" s="10"/>
      <c r="Y77" s="9">
        <v>0</v>
      </c>
      <c r="Z77" s="10"/>
      <c r="AA77" s="9">
        <v>250</v>
      </c>
      <c r="AB77" s="10"/>
      <c r="AC77" s="9">
        <f t="shared" si="71"/>
        <v>-250</v>
      </c>
      <c r="AD77" s="10"/>
      <c r="AE77" s="11">
        <f t="shared" si="72"/>
        <v>0</v>
      </c>
      <c r="AF77" s="10"/>
      <c r="AG77" s="9">
        <v>0</v>
      </c>
      <c r="AH77" s="10"/>
      <c r="AI77" s="9">
        <v>250</v>
      </c>
      <c r="AJ77" s="10"/>
      <c r="AK77" s="9">
        <f t="shared" si="73"/>
        <v>-250</v>
      </c>
      <c r="AL77" s="10"/>
      <c r="AM77" s="11">
        <f t="shared" si="74"/>
        <v>0</v>
      </c>
      <c r="AN77" s="10"/>
      <c r="AO77" s="9">
        <v>0</v>
      </c>
      <c r="AP77" s="10"/>
      <c r="AQ77" s="9">
        <v>250</v>
      </c>
      <c r="AR77" s="10"/>
      <c r="AS77" s="9">
        <f t="shared" si="75"/>
        <v>-250</v>
      </c>
      <c r="AT77" s="10"/>
      <c r="AU77" s="11">
        <f t="shared" si="76"/>
        <v>0</v>
      </c>
      <c r="AV77" s="10"/>
      <c r="AW77" s="9">
        <v>0</v>
      </c>
      <c r="AX77" s="10"/>
      <c r="AY77" s="9">
        <v>250</v>
      </c>
      <c r="AZ77" s="10"/>
      <c r="BA77" s="9">
        <f t="shared" si="77"/>
        <v>-250</v>
      </c>
      <c r="BB77" s="10"/>
      <c r="BC77" s="11">
        <f t="shared" si="78"/>
        <v>0</v>
      </c>
      <c r="BD77" s="10"/>
      <c r="BE77" s="9">
        <f t="shared" si="66"/>
        <v>0</v>
      </c>
      <c r="BF77" s="10"/>
      <c r="BG77" s="9">
        <f t="shared" si="79"/>
        <v>1500</v>
      </c>
      <c r="BH77" s="10"/>
      <c r="BI77" s="9">
        <f t="shared" si="80"/>
        <v>-1500</v>
      </c>
      <c r="BJ77" s="10"/>
      <c r="BK77" s="11">
        <f t="shared" si="81"/>
        <v>0</v>
      </c>
    </row>
    <row r="78" spans="1:63" x14ac:dyDescent="0.3">
      <c r="A78" s="2"/>
      <c r="B78" s="2"/>
      <c r="C78" s="2"/>
      <c r="D78" s="2"/>
      <c r="E78" s="2"/>
      <c r="F78" s="2" t="s">
        <v>212</v>
      </c>
      <c r="G78" s="2"/>
      <c r="H78" s="2"/>
      <c r="I78" s="9">
        <v>0</v>
      </c>
      <c r="J78" s="10"/>
      <c r="K78" s="9">
        <v>5416</v>
      </c>
      <c r="L78" s="10"/>
      <c r="M78" s="9">
        <f t="shared" si="67"/>
        <v>-5416</v>
      </c>
      <c r="N78" s="10"/>
      <c r="O78" s="11">
        <f t="shared" si="68"/>
        <v>0</v>
      </c>
      <c r="P78" s="10"/>
      <c r="Q78" s="9">
        <v>0</v>
      </c>
      <c r="R78" s="10"/>
      <c r="S78" s="9">
        <v>5416</v>
      </c>
      <c r="T78" s="10"/>
      <c r="U78" s="9">
        <f t="shared" si="69"/>
        <v>-5416</v>
      </c>
      <c r="V78" s="10"/>
      <c r="W78" s="11">
        <f t="shared" si="70"/>
        <v>0</v>
      </c>
      <c r="X78" s="10"/>
      <c r="Y78" s="9">
        <v>0</v>
      </c>
      <c r="Z78" s="10"/>
      <c r="AA78" s="9">
        <v>5416</v>
      </c>
      <c r="AB78" s="10"/>
      <c r="AC78" s="9">
        <f t="shared" si="71"/>
        <v>-5416</v>
      </c>
      <c r="AD78" s="10"/>
      <c r="AE78" s="11">
        <f t="shared" si="72"/>
        <v>0</v>
      </c>
      <c r="AF78" s="10"/>
      <c r="AG78" s="9">
        <v>0</v>
      </c>
      <c r="AH78" s="10"/>
      <c r="AI78" s="9">
        <v>5416</v>
      </c>
      <c r="AJ78" s="10"/>
      <c r="AK78" s="9">
        <f t="shared" si="73"/>
        <v>-5416</v>
      </c>
      <c r="AL78" s="10"/>
      <c r="AM78" s="11">
        <f t="shared" si="74"/>
        <v>0</v>
      </c>
      <c r="AN78" s="10"/>
      <c r="AO78" s="9">
        <v>200</v>
      </c>
      <c r="AP78" s="10"/>
      <c r="AQ78" s="9">
        <v>5417</v>
      </c>
      <c r="AR78" s="10"/>
      <c r="AS78" s="9">
        <f t="shared" si="75"/>
        <v>-5217</v>
      </c>
      <c r="AT78" s="10"/>
      <c r="AU78" s="11">
        <f t="shared" si="76"/>
        <v>3.6920000000000001E-2</v>
      </c>
      <c r="AV78" s="10"/>
      <c r="AW78" s="26">
        <v>28283.06</v>
      </c>
      <c r="AX78" s="10"/>
      <c r="AY78" s="9">
        <v>5417</v>
      </c>
      <c r="AZ78" s="10"/>
      <c r="BA78" s="9">
        <f t="shared" si="77"/>
        <v>22866.06</v>
      </c>
      <c r="BB78" s="10"/>
      <c r="BC78" s="11">
        <f t="shared" si="78"/>
        <v>5.2211699999999999</v>
      </c>
      <c r="BD78" s="10"/>
      <c r="BE78" s="9">
        <f t="shared" si="66"/>
        <v>28483.06</v>
      </c>
      <c r="BF78" s="10"/>
      <c r="BG78" s="9">
        <f t="shared" si="79"/>
        <v>32498</v>
      </c>
      <c r="BH78" s="10"/>
      <c r="BI78" s="9">
        <f t="shared" si="80"/>
        <v>-4014.94</v>
      </c>
      <c r="BJ78" s="10"/>
      <c r="BK78" s="11">
        <f t="shared" si="81"/>
        <v>0.87646000000000002</v>
      </c>
    </row>
    <row r="79" spans="1:63" x14ac:dyDescent="0.3">
      <c r="A79" s="2"/>
      <c r="B79" s="2"/>
      <c r="C79" s="2"/>
      <c r="D79" s="2"/>
      <c r="E79" s="2"/>
      <c r="F79" s="2" t="s">
        <v>211</v>
      </c>
      <c r="G79" s="2"/>
      <c r="H79" s="2"/>
      <c r="I79" s="9">
        <v>3000</v>
      </c>
      <c r="J79" s="10"/>
      <c r="K79" s="9">
        <v>5416</v>
      </c>
      <c r="L79" s="10"/>
      <c r="M79" s="9">
        <f t="shared" si="67"/>
        <v>-2416</v>
      </c>
      <c r="N79" s="10"/>
      <c r="O79" s="11">
        <f t="shared" si="68"/>
        <v>0.55391000000000001</v>
      </c>
      <c r="P79" s="10"/>
      <c r="Q79" s="9">
        <v>0</v>
      </c>
      <c r="R79" s="10"/>
      <c r="S79" s="9">
        <v>5416</v>
      </c>
      <c r="T79" s="10"/>
      <c r="U79" s="9">
        <f t="shared" si="69"/>
        <v>-5416</v>
      </c>
      <c r="V79" s="10"/>
      <c r="W79" s="11">
        <f t="shared" si="70"/>
        <v>0</v>
      </c>
      <c r="X79" s="10"/>
      <c r="Y79" s="9">
        <v>0</v>
      </c>
      <c r="Z79" s="10"/>
      <c r="AA79" s="9">
        <v>5416</v>
      </c>
      <c r="AB79" s="10"/>
      <c r="AC79" s="9">
        <f t="shared" si="71"/>
        <v>-5416</v>
      </c>
      <c r="AD79" s="10"/>
      <c r="AE79" s="11">
        <f t="shared" si="72"/>
        <v>0</v>
      </c>
      <c r="AF79" s="10"/>
      <c r="AG79" s="9">
        <v>0</v>
      </c>
      <c r="AH79" s="10"/>
      <c r="AI79" s="9">
        <v>5416</v>
      </c>
      <c r="AJ79" s="10"/>
      <c r="AK79" s="9">
        <f t="shared" si="73"/>
        <v>-5416</v>
      </c>
      <c r="AL79" s="10"/>
      <c r="AM79" s="11">
        <f t="shared" si="74"/>
        <v>0</v>
      </c>
      <c r="AN79" s="10"/>
      <c r="AO79" s="9">
        <v>0</v>
      </c>
      <c r="AP79" s="10"/>
      <c r="AQ79" s="9">
        <v>5417</v>
      </c>
      <c r="AR79" s="10"/>
      <c r="AS79" s="9">
        <f t="shared" si="75"/>
        <v>-5417</v>
      </c>
      <c r="AT79" s="10"/>
      <c r="AU79" s="11">
        <f t="shared" si="76"/>
        <v>0</v>
      </c>
      <c r="AV79" s="10"/>
      <c r="AW79" s="9">
        <v>0</v>
      </c>
      <c r="AX79" s="10"/>
      <c r="AY79" s="9">
        <v>5417</v>
      </c>
      <c r="AZ79" s="10"/>
      <c r="BA79" s="9">
        <f t="shared" si="77"/>
        <v>-5417</v>
      </c>
      <c r="BB79" s="10"/>
      <c r="BC79" s="11">
        <f t="shared" si="78"/>
        <v>0</v>
      </c>
      <c r="BD79" s="10"/>
      <c r="BE79" s="9">
        <f t="shared" si="66"/>
        <v>3000</v>
      </c>
      <c r="BF79" s="10"/>
      <c r="BG79" s="9">
        <f t="shared" si="79"/>
        <v>32498</v>
      </c>
      <c r="BH79" s="10"/>
      <c r="BI79" s="9">
        <f t="shared" si="80"/>
        <v>-29498</v>
      </c>
      <c r="BJ79" s="10"/>
      <c r="BK79" s="11">
        <f t="shared" si="81"/>
        <v>9.2310000000000003E-2</v>
      </c>
    </row>
    <row r="80" spans="1:63" x14ac:dyDescent="0.3">
      <c r="A80" s="2"/>
      <c r="B80" s="2"/>
      <c r="C80" s="2"/>
      <c r="D80" s="2"/>
      <c r="E80" s="2"/>
      <c r="F80" s="2" t="s">
        <v>210</v>
      </c>
      <c r="G80" s="2"/>
      <c r="H80" s="2"/>
      <c r="I80" s="9">
        <v>0</v>
      </c>
      <c r="J80" s="10"/>
      <c r="K80" s="9">
        <v>416</v>
      </c>
      <c r="L80" s="10"/>
      <c r="M80" s="9">
        <f t="shared" si="67"/>
        <v>-416</v>
      </c>
      <c r="N80" s="10"/>
      <c r="O80" s="11">
        <f t="shared" si="68"/>
        <v>0</v>
      </c>
      <c r="P80" s="10"/>
      <c r="Q80" s="9">
        <v>0</v>
      </c>
      <c r="R80" s="10"/>
      <c r="S80" s="9">
        <v>416</v>
      </c>
      <c r="T80" s="10"/>
      <c r="U80" s="9">
        <f t="shared" si="69"/>
        <v>-416</v>
      </c>
      <c r="V80" s="10"/>
      <c r="W80" s="11">
        <f t="shared" si="70"/>
        <v>0</v>
      </c>
      <c r="X80" s="10"/>
      <c r="Y80" s="9">
        <v>609.25</v>
      </c>
      <c r="Z80" s="10"/>
      <c r="AA80" s="9">
        <v>416</v>
      </c>
      <c r="AB80" s="10"/>
      <c r="AC80" s="9">
        <f t="shared" si="71"/>
        <v>193.25</v>
      </c>
      <c r="AD80" s="10"/>
      <c r="AE80" s="11">
        <f t="shared" si="72"/>
        <v>1.46454</v>
      </c>
      <c r="AF80" s="10"/>
      <c r="AG80" s="9">
        <v>0</v>
      </c>
      <c r="AH80" s="10"/>
      <c r="AI80" s="9">
        <v>416</v>
      </c>
      <c r="AJ80" s="10"/>
      <c r="AK80" s="9">
        <f t="shared" si="73"/>
        <v>-416</v>
      </c>
      <c r="AL80" s="10"/>
      <c r="AM80" s="11">
        <f t="shared" si="74"/>
        <v>0</v>
      </c>
      <c r="AN80" s="10"/>
      <c r="AO80" s="9">
        <v>0</v>
      </c>
      <c r="AP80" s="10"/>
      <c r="AQ80" s="9">
        <v>417</v>
      </c>
      <c r="AR80" s="10"/>
      <c r="AS80" s="9">
        <f t="shared" si="75"/>
        <v>-417</v>
      </c>
      <c r="AT80" s="10"/>
      <c r="AU80" s="11">
        <f t="shared" si="76"/>
        <v>0</v>
      </c>
      <c r="AV80" s="10"/>
      <c r="AW80" s="9">
        <v>0</v>
      </c>
      <c r="AX80" s="10"/>
      <c r="AY80" s="9">
        <v>417</v>
      </c>
      <c r="AZ80" s="10"/>
      <c r="BA80" s="9">
        <f t="shared" si="77"/>
        <v>-417</v>
      </c>
      <c r="BB80" s="10"/>
      <c r="BC80" s="11">
        <f t="shared" si="78"/>
        <v>0</v>
      </c>
      <c r="BD80" s="10"/>
      <c r="BE80" s="9">
        <f t="shared" si="66"/>
        <v>609.25</v>
      </c>
      <c r="BF80" s="10"/>
      <c r="BG80" s="9">
        <f t="shared" si="79"/>
        <v>2498</v>
      </c>
      <c r="BH80" s="10"/>
      <c r="BI80" s="9">
        <f t="shared" si="80"/>
        <v>-1888.75</v>
      </c>
      <c r="BJ80" s="10"/>
      <c r="BK80" s="11">
        <f t="shared" si="81"/>
        <v>0.24390000000000001</v>
      </c>
    </row>
    <row r="81" spans="1:63" x14ac:dyDescent="0.3">
      <c r="A81" s="2"/>
      <c r="B81" s="2"/>
      <c r="C81" s="2"/>
      <c r="D81" s="2"/>
      <c r="E81" s="2"/>
      <c r="F81" s="2" t="s">
        <v>209</v>
      </c>
      <c r="G81" s="2"/>
      <c r="H81" s="2"/>
      <c r="I81" s="9">
        <v>1118.81</v>
      </c>
      <c r="J81" s="10"/>
      <c r="K81" s="9">
        <v>4166</v>
      </c>
      <c r="L81" s="10"/>
      <c r="M81" s="9">
        <f t="shared" si="67"/>
        <v>-3047.19</v>
      </c>
      <c r="N81" s="10"/>
      <c r="O81" s="11">
        <f t="shared" si="68"/>
        <v>0.26856000000000002</v>
      </c>
      <c r="P81" s="10"/>
      <c r="Q81" s="9">
        <v>3313.25</v>
      </c>
      <c r="R81" s="10"/>
      <c r="S81" s="9">
        <v>4166</v>
      </c>
      <c r="T81" s="10"/>
      <c r="U81" s="9">
        <f t="shared" si="69"/>
        <v>-852.75</v>
      </c>
      <c r="V81" s="10"/>
      <c r="W81" s="11">
        <f t="shared" si="70"/>
        <v>0.79530999999999996</v>
      </c>
      <c r="X81" s="10"/>
      <c r="Y81" s="9">
        <v>5749.62</v>
      </c>
      <c r="Z81" s="10"/>
      <c r="AA81" s="9">
        <v>4166</v>
      </c>
      <c r="AB81" s="10"/>
      <c r="AC81" s="9">
        <f t="shared" si="71"/>
        <v>1583.62</v>
      </c>
      <c r="AD81" s="10"/>
      <c r="AE81" s="11">
        <f t="shared" si="72"/>
        <v>1.3801300000000001</v>
      </c>
      <c r="AF81" s="10"/>
      <c r="AG81" s="9">
        <v>22.54</v>
      </c>
      <c r="AH81" s="10"/>
      <c r="AI81" s="9">
        <v>4166</v>
      </c>
      <c r="AJ81" s="10"/>
      <c r="AK81" s="9">
        <f t="shared" si="73"/>
        <v>-4143.46</v>
      </c>
      <c r="AL81" s="10"/>
      <c r="AM81" s="11">
        <f t="shared" si="74"/>
        <v>5.4099999999999999E-3</v>
      </c>
      <c r="AN81" s="10"/>
      <c r="AO81" s="9">
        <v>4712.26</v>
      </c>
      <c r="AP81" s="10"/>
      <c r="AQ81" s="9">
        <v>4167</v>
      </c>
      <c r="AR81" s="10"/>
      <c r="AS81" s="9">
        <f t="shared" si="75"/>
        <v>545.26</v>
      </c>
      <c r="AT81" s="10"/>
      <c r="AU81" s="11">
        <f t="shared" si="76"/>
        <v>1.1308499999999999</v>
      </c>
      <c r="AV81" s="10"/>
      <c r="AW81" s="26">
        <v>11605.61</v>
      </c>
      <c r="AX81" s="10"/>
      <c r="AY81" s="9">
        <v>4167</v>
      </c>
      <c r="AZ81" s="10"/>
      <c r="BA81" s="9">
        <f t="shared" si="77"/>
        <v>7438.61</v>
      </c>
      <c r="BB81" s="10"/>
      <c r="BC81" s="11">
        <f t="shared" si="78"/>
        <v>2.78512</v>
      </c>
      <c r="BD81" s="10"/>
      <c r="BE81" s="9">
        <f t="shared" si="66"/>
        <v>26522.09</v>
      </c>
      <c r="BF81" s="10"/>
      <c r="BG81" s="9">
        <f t="shared" si="79"/>
        <v>24998</v>
      </c>
      <c r="BH81" s="10"/>
      <c r="BI81" s="9">
        <f t="shared" si="80"/>
        <v>1524.09</v>
      </c>
      <c r="BJ81" s="10"/>
      <c r="BK81" s="11">
        <f t="shared" si="81"/>
        <v>1.06097</v>
      </c>
    </row>
    <row r="82" spans="1:63" ht="19.5" thickBot="1" x14ac:dyDescent="0.35">
      <c r="A82" s="2"/>
      <c r="B82" s="2"/>
      <c r="C82" s="2"/>
      <c r="D82" s="2"/>
      <c r="E82" s="2"/>
      <c r="F82" s="2" t="s">
        <v>208</v>
      </c>
      <c r="G82" s="2"/>
      <c r="H82" s="2"/>
      <c r="I82" s="12">
        <v>0</v>
      </c>
      <c r="J82" s="10"/>
      <c r="K82" s="12">
        <v>41</v>
      </c>
      <c r="L82" s="10"/>
      <c r="M82" s="12">
        <f t="shared" si="67"/>
        <v>-41</v>
      </c>
      <c r="N82" s="10"/>
      <c r="O82" s="13">
        <f t="shared" si="68"/>
        <v>0</v>
      </c>
      <c r="P82" s="10"/>
      <c r="Q82" s="12">
        <v>10000</v>
      </c>
      <c r="R82" s="10"/>
      <c r="S82" s="12">
        <v>41</v>
      </c>
      <c r="T82" s="10"/>
      <c r="U82" s="12">
        <f t="shared" si="69"/>
        <v>9959</v>
      </c>
      <c r="V82" s="10"/>
      <c r="W82" s="13">
        <f t="shared" si="70"/>
        <v>243.90244000000001</v>
      </c>
      <c r="X82" s="10"/>
      <c r="Y82" s="12">
        <v>0</v>
      </c>
      <c r="Z82" s="10"/>
      <c r="AA82" s="12">
        <v>41</v>
      </c>
      <c r="AB82" s="10"/>
      <c r="AC82" s="12">
        <f t="shared" si="71"/>
        <v>-41</v>
      </c>
      <c r="AD82" s="10"/>
      <c r="AE82" s="13">
        <f t="shared" si="72"/>
        <v>0</v>
      </c>
      <c r="AF82" s="10"/>
      <c r="AG82" s="12">
        <v>0</v>
      </c>
      <c r="AH82" s="10"/>
      <c r="AI82" s="12">
        <v>41</v>
      </c>
      <c r="AJ82" s="10"/>
      <c r="AK82" s="12">
        <f t="shared" si="73"/>
        <v>-41</v>
      </c>
      <c r="AL82" s="10"/>
      <c r="AM82" s="13">
        <f t="shared" si="74"/>
        <v>0</v>
      </c>
      <c r="AN82" s="10"/>
      <c r="AO82" s="12">
        <v>0</v>
      </c>
      <c r="AP82" s="10"/>
      <c r="AQ82" s="12">
        <v>42</v>
      </c>
      <c r="AR82" s="10"/>
      <c r="AS82" s="12">
        <f t="shared" si="75"/>
        <v>-42</v>
      </c>
      <c r="AT82" s="10"/>
      <c r="AU82" s="13">
        <f t="shared" si="76"/>
        <v>0</v>
      </c>
      <c r="AV82" s="10"/>
      <c r="AW82" s="25">
        <v>50702.49</v>
      </c>
      <c r="AX82" s="10"/>
      <c r="AY82" s="12">
        <v>42</v>
      </c>
      <c r="AZ82" s="10"/>
      <c r="BA82" s="12">
        <f t="shared" si="77"/>
        <v>50660.49</v>
      </c>
      <c r="BB82" s="10"/>
      <c r="BC82" s="13">
        <f t="shared" si="78"/>
        <v>1207.2021400000001</v>
      </c>
      <c r="BD82" s="10"/>
      <c r="BE82" s="12">
        <f t="shared" si="66"/>
        <v>60702.49</v>
      </c>
      <c r="BF82" s="10"/>
      <c r="BG82" s="12">
        <f t="shared" si="79"/>
        <v>248</v>
      </c>
      <c r="BH82" s="10"/>
      <c r="BI82" s="12">
        <f t="shared" si="80"/>
        <v>60454.49</v>
      </c>
      <c r="BJ82" s="10"/>
      <c r="BK82" s="13">
        <f t="shared" si="81"/>
        <v>244.7681</v>
      </c>
    </row>
    <row r="83" spans="1:63" x14ac:dyDescent="0.3">
      <c r="A83" s="2"/>
      <c r="B83" s="2"/>
      <c r="C83" s="2"/>
      <c r="D83" s="2"/>
      <c r="E83" s="2" t="s">
        <v>207</v>
      </c>
      <c r="F83" s="2"/>
      <c r="G83" s="2"/>
      <c r="H83" s="2"/>
      <c r="I83" s="9">
        <f>ROUND(I5+I68+SUM(I76:I82),5)</f>
        <v>165661.18</v>
      </c>
      <c r="J83" s="10"/>
      <c r="K83" s="9">
        <f>ROUND(K5+K68+SUM(K76:K82),5)</f>
        <v>287274.75</v>
      </c>
      <c r="L83" s="10"/>
      <c r="M83" s="9">
        <f t="shared" si="67"/>
        <v>-121613.57</v>
      </c>
      <c r="N83" s="10"/>
      <c r="O83" s="11">
        <f t="shared" si="68"/>
        <v>0.57665999999999995</v>
      </c>
      <c r="P83" s="10"/>
      <c r="Q83" s="9">
        <f>ROUND(Q5+Q68+SUM(Q76:Q82),5)</f>
        <v>285566.32</v>
      </c>
      <c r="R83" s="10"/>
      <c r="S83" s="9">
        <f>ROUND(S5+S68+SUM(S76:S82),5)</f>
        <v>287276.75</v>
      </c>
      <c r="T83" s="10"/>
      <c r="U83" s="9">
        <f t="shared" si="69"/>
        <v>-1710.43</v>
      </c>
      <c r="V83" s="10"/>
      <c r="W83" s="11">
        <f t="shared" si="70"/>
        <v>0.99404999999999999</v>
      </c>
      <c r="X83" s="10"/>
      <c r="Y83" s="9">
        <f>ROUND(Y5+Y68+SUM(Y76:Y82),5)</f>
        <v>212015.6</v>
      </c>
      <c r="Z83" s="10"/>
      <c r="AA83" s="9">
        <f>ROUND(AA5+AA68+SUM(AA76:AA82),5)</f>
        <v>287277.75</v>
      </c>
      <c r="AB83" s="10"/>
      <c r="AC83" s="9">
        <f t="shared" si="71"/>
        <v>-75262.149999999994</v>
      </c>
      <c r="AD83" s="10"/>
      <c r="AE83" s="11">
        <f t="shared" si="72"/>
        <v>0.73802000000000001</v>
      </c>
      <c r="AF83" s="10"/>
      <c r="AG83" s="9">
        <f>ROUND(AG5+AG68+SUM(AG76:AG82),5)</f>
        <v>187948.28</v>
      </c>
      <c r="AH83" s="10"/>
      <c r="AI83" s="9">
        <f>ROUND(AI5+AI68+SUM(AI76:AI82),5)</f>
        <v>287278.75</v>
      </c>
      <c r="AJ83" s="10"/>
      <c r="AK83" s="9">
        <f t="shared" si="73"/>
        <v>-99330.47</v>
      </c>
      <c r="AL83" s="10"/>
      <c r="AM83" s="11">
        <f t="shared" si="74"/>
        <v>0.65424000000000004</v>
      </c>
      <c r="AN83" s="10"/>
      <c r="AO83" s="9">
        <f>ROUND(AO5+AO68+SUM(AO76:AO82),5)</f>
        <v>248578.73</v>
      </c>
      <c r="AP83" s="10"/>
      <c r="AQ83" s="9">
        <f>ROUND(AQ5+AQ68+SUM(AQ76:AQ82),5)</f>
        <v>287287.75</v>
      </c>
      <c r="AR83" s="10"/>
      <c r="AS83" s="9">
        <f t="shared" si="75"/>
        <v>-38709.019999999997</v>
      </c>
      <c r="AT83" s="10"/>
      <c r="AU83" s="11">
        <f t="shared" si="76"/>
        <v>0.86526000000000003</v>
      </c>
      <c r="AV83" s="10"/>
      <c r="AW83" s="9">
        <f>ROUND(AW5+AW68+SUM(AW76:AW82),5)</f>
        <v>514345.91</v>
      </c>
      <c r="AX83" s="10"/>
      <c r="AY83" s="9">
        <f>ROUND(AY5+AY68+SUM(AY76:AY82),5)</f>
        <v>287288.75</v>
      </c>
      <c r="AZ83" s="10"/>
      <c r="BA83" s="9">
        <f t="shared" si="77"/>
        <v>227057.16</v>
      </c>
      <c r="BB83" s="10"/>
      <c r="BC83" s="11">
        <f t="shared" si="78"/>
        <v>1.79034</v>
      </c>
      <c r="BD83" s="10"/>
      <c r="BE83" s="9">
        <f t="shared" si="66"/>
        <v>1614116.02</v>
      </c>
      <c r="BF83" s="10"/>
      <c r="BG83" s="9">
        <f t="shared" si="79"/>
        <v>1723684.5</v>
      </c>
      <c r="BH83" s="10"/>
      <c r="BI83" s="9">
        <f t="shared" si="80"/>
        <v>-109568.48</v>
      </c>
      <c r="BJ83" s="10"/>
      <c r="BK83" s="11">
        <f t="shared" si="81"/>
        <v>0.93642999999999998</v>
      </c>
    </row>
    <row r="84" spans="1:63" x14ac:dyDescent="0.3">
      <c r="A84" s="2"/>
      <c r="B84" s="2"/>
      <c r="C84" s="2"/>
      <c r="D84" s="2"/>
      <c r="E84" s="2" t="s">
        <v>206</v>
      </c>
      <c r="F84" s="2"/>
      <c r="G84" s="2"/>
      <c r="H84" s="2"/>
      <c r="I84" s="9">
        <v>0</v>
      </c>
      <c r="J84" s="10"/>
      <c r="K84" s="9">
        <v>0</v>
      </c>
      <c r="L84" s="10"/>
      <c r="M84" s="9">
        <f t="shared" si="67"/>
        <v>0</v>
      </c>
      <c r="N84" s="10"/>
      <c r="O84" s="11">
        <f t="shared" si="68"/>
        <v>0</v>
      </c>
      <c r="P84" s="10"/>
      <c r="Q84" s="9">
        <v>0</v>
      </c>
      <c r="R84" s="10"/>
      <c r="S84" s="9">
        <v>0</v>
      </c>
      <c r="T84" s="10"/>
      <c r="U84" s="9">
        <f t="shared" si="69"/>
        <v>0</v>
      </c>
      <c r="V84" s="10"/>
      <c r="W84" s="11">
        <f t="shared" si="70"/>
        <v>0</v>
      </c>
      <c r="X84" s="10"/>
      <c r="Y84" s="9">
        <v>0</v>
      </c>
      <c r="Z84" s="10"/>
      <c r="AA84" s="9">
        <v>0</v>
      </c>
      <c r="AB84" s="10"/>
      <c r="AC84" s="9">
        <f t="shared" si="71"/>
        <v>0</v>
      </c>
      <c r="AD84" s="10"/>
      <c r="AE84" s="11">
        <f t="shared" si="72"/>
        <v>0</v>
      </c>
      <c r="AF84" s="10"/>
      <c r="AG84" s="9">
        <v>15528.78</v>
      </c>
      <c r="AH84" s="10"/>
      <c r="AI84" s="9">
        <v>0</v>
      </c>
      <c r="AJ84" s="10"/>
      <c r="AK84" s="9">
        <f t="shared" si="73"/>
        <v>15528.78</v>
      </c>
      <c r="AL84" s="10"/>
      <c r="AM84" s="11">
        <f t="shared" si="74"/>
        <v>1</v>
      </c>
      <c r="AN84" s="10"/>
      <c r="AO84" s="9">
        <v>0</v>
      </c>
      <c r="AP84" s="10"/>
      <c r="AQ84" s="9">
        <v>0</v>
      </c>
      <c r="AR84" s="10"/>
      <c r="AS84" s="9">
        <f t="shared" si="75"/>
        <v>0</v>
      </c>
      <c r="AT84" s="10"/>
      <c r="AU84" s="11">
        <f t="shared" si="76"/>
        <v>0</v>
      </c>
      <c r="AV84" s="10"/>
      <c r="AW84" s="9">
        <v>-15528.78</v>
      </c>
      <c r="AX84" s="10"/>
      <c r="AY84" s="9">
        <v>0</v>
      </c>
      <c r="AZ84" s="10"/>
      <c r="BA84" s="9">
        <f t="shared" si="77"/>
        <v>-15528.78</v>
      </c>
      <c r="BB84" s="10"/>
      <c r="BC84" s="11">
        <f t="shared" si="78"/>
        <v>1</v>
      </c>
      <c r="BD84" s="10"/>
      <c r="BE84" s="9">
        <f t="shared" si="66"/>
        <v>0</v>
      </c>
      <c r="BF84" s="10"/>
      <c r="BG84" s="9">
        <f t="shared" si="79"/>
        <v>0</v>
      </c>
      <c r="BH84" s="10"/>
      <c r="BI84" s="9">
        <f t="shared" si="80"/>
        <v>0</v>
      </c>
      <c r="BJ84" s="10"/>
      <c r="BK84" s="11">
        <f t="shared" si="81"/>
        <v>0</v>
      </c>
    </row>
    <row r="85" spans="1:63" x14ac:dyDescent="0.3">
      <c r="A85" s="2"/>
      <c r="B85" s="2"/>
      <c r="C85" s="2"/>
      <c r="D85" s="2"/>
      <c r="E85" s="2" t="s">
        <v>205</v>
      </c>
      <c r="F85" s="2"/>
      <c r="G85" s="2"/>
      <c r="H85" s="2"/>
      <c r="I85" s="9">
        <v>0</v>
      </c>
      <c r="J85" s="10"/>
      <c r="K85" s="9"/>
      <c r="L85" s="10"/>
      <c r="M85" s="9"/>
      <c r="N85" s="10"/>
      <c r="O85" s="11"/>
      <c r="P85" s="10"/>
      <c r="Q85" s="9">
        <v>0</v>
      </c>
      <c r="R85" s="10"/>
      <c r="S85" s="9"/>
      <c r="T85" s="10"/>
      <c r="U85" s="9"/>
      <c r="V85" s="10"/>
      <c r="W85" s="11"/>
      <c r="X85" s="10"/>
      <c r="Y85" s="9">
        <v>140</v>
      </c>
      <c r="Z85" s="10"/>
      <c r="AA85" s="9"/>
      <c r="AB85" s="10"/>
      <c r="AC85" s="9"/>
      <c r="AD85" s="10"/>
      <c r="AE85" s="11"/>
      <c r="AF85" s="10"/>
      <c r="AG85" s="9">
        <v>0</v>
      </c>
      <c r="AH85" s="10"/>
      <c r="AI85" s="9"/>
      <c r="AJ85" s="10"/>
      <c r="AK85" s="9"/>
      <c r="AL85" s="10"/>
      <c r="AM85" s="11"/>
      <c r="AN85" s="10"/>
      <c r="AO85" s="9">
        <v>0</v>
      </c>
      <c r="AP85" s="10"/>
      <c r="AQ85" s="9"/>
      <c r="AR85" s="10"/>
      <c r="AS85" s="9"/>
      <c r="AT85" s="10"/>
      <c r="AU85" s="11"/>
      <c r="AV85" s="10"/>
      <c r="AW85" s="9">
        <v>0</v>
      </c>
      <c r="AX85" s="10"/>
      <c r="AY85" s="9"/>
      <c r="AZ85" s="10"/>
      <c r="BA85" s="9"/>
      <c r="BB85" s="10"/>
      <c r="BC85" s="11"/>
      <c r="BD85" s="10"/>
      <c r="BE85" s="9">
        <f t="shared" si="66"/>
        <v>140</v>
      </c>
      <c r="BF85" s="10"/>
      <c r="BG85" s="9"/>
      <c r="BH85" s="10"/>
      <c r="BI85" s="9"/>
      <c r="BJ85" s="10"/>
      <c r="BK85" s="11"/>
    </row>
    <row r="86" spans="1:63" x14ac:dyDescent="0.3">
      <c r="A86" s="2"/>
      <c r="B86" s="2"/>
      <c r="C86" s="2"/>
      <c r="D86" s="2"/>
      <c r="E86" s="2" t="s">
        <v>204</v>
      </c>
      <c r="F86" s="2"/>
      <c r="G86" s="2"/>
      <c r="H86" s="2"/>
      <c r="I86" s="9"/>
      <c r="J86" s="10"/>
      <c r="K86" s="9"/>
      <c r="L86" s="10"/>
      <c r="M86" s="9"/>
      <c r="N86" s="10"/>
      <c r="O86" s="11"/>
      <c r="P86" s="10"/>
      <c r="Q86" s="9"/>
      <c r="R86" s="10"/>
      <c r="S86" s="9"/>
      <c r="T86" s="10"/>
      <c r="U86" s="9"/>
      <c r="V86" s="10"/>
      <c r="W86" s="11"/>
      <c r="X86" s="10"/>
      <c r="Y86" s="9"/>
      <c r="Z86" s="10"/>
      <c r="AA86" s="9"/>
      <c r="AB86" s="10"/>
      <c r="AC86" s="9"/>
      <c r="AD86" s="10"/>
      <c r="AE86" s="11"/>
      <c r="AF86" s="10"/>
      <c r="AG86" s="9"/>
      <c r="AH86" s="10"/>
      <c r="AI86" s="9"/>
      <c r="AJ86" s="10"/>
      <c r="AK86" s="9"/>
      <c r="AL86" s="10"/>
      <c r="AM86" s="11"/>
      <c r="AN86" s="10"/>
      <c r="AO86" s="9"/>
      <c r="AP86" s="10"/>
      <c r="AQ86" s="9"/>
      <c r="AR86" s="10"/>
      <c r="AS86" s="9"/>
      <c r="AT86" s="10"/>
      <c r="AU86" s="11"/>
      <c r="AV86" s="10"/>
      <c r="AW86" s="9"/>
      <c r="AX86" s="10"/>
      <c r="AY86" s="9"/>
      <c r="AZ86" s="10"/>
      <c r="BA86" s="9"/>
      <c r="BB86" s="10"/>
      <c r="BC86" s="11"/>
      <c r="BD86" s="10"/>
      <c r="BE86" s="9"/>
      <c r="BF86" s="10"/>
      <c r="BG86" s="9"/>
      <c r="BH86" s="10"/>
      <c r="BI86" s="9"/>
      <c r="BJ86" s="10"/>
      <c r="BK86" s="11"/>
    </row>
    <row r="87" spans="1:63" x14ac:dyDescent="0.3">
      <c r="A87" s="2"/>
      <c r="B87" s="2"/>
      <c r="C87" s="2"/>
      <c r="D87" s="2"/>
      <c r="E87" s="2"/>
      <c r="F87" s="2" t="s">
        <v>203</v>
      </c>
      <c r="G87" s="2"/>
      <c r="H87" s="2"/>
      <c r="I87" s="9">
        <v>-80576.350000000006</v>
      </c>
      <c r="J87" s="10"/>
      <c r="K87" s="9">
        <v>166</v>
      </c>
      <c r="L87" s="10"/>
      <c r="M87" s="9">
        <f>ROUND((I87-K87),5)</f>
        <v>-80742.350000000006</v>
      </c>
      <c r="N87" s="10"/>
      <c r="O87" s="11">
        <f>ROUND(IF(K87=0, IF(I87=0, 0, 1), I87/K87),5)</f>
        <v>-485.3997</v>
      </c>
      <c r="P87" s="10"/>
      <c r="Q87" s="9">
        <v>-18872.96</v>
      </c>
      <c r="R87" s="10"/>
      <c r="S87" s="9">
        <v>166</v>
      </c>
      <c r="T87" s="10"/>
      <c r="U87" s="9">
        <f>ROUND((Q87-S87),5)</f>
        <v>-19038.96</v>
      </c>
      <c r="V87" s="10"/>
      <c r="W87" s="11">
        <f>ROUND(IF(S87=0, IF(Q87=0, 0, 1), Q87/S87),5)</f>
        <v>-113.69253</v>
      </c>
      <c r="X87" s="10"/>
      <c r="Y87" s="9">
        <v>-42579.18</v>
      </c>
      <c r="Z87" s="10"/>
      <c r="AA87" s="9">
        <v>166</v>
      </c>
      <c r="AB87" s="10"/>
      <c r="AC87" s="9">
        <f>ROUND((Y87-AA87),5)</f>
        <v>-42745.18</v>
      </c>
      <c r="AD87" s="10"/>
      <c r="AE87" s="11">
        <f>ROUND(IF(AA87=0, IF(Y87=0, 0, 1), Y87/AA87),5)</f>
        <v>-256.50108</v>
      </c>
      <c r="AF87" s="10"/>
      <c r="AG87" s="9">
        <v>25716.84</v>
      </c>
      <c r="AH87" s="10"/>
      <c r="AI87" s="9">
        <v>166</v>
      </c>
      <c r="AJ87" s="10"/>
      <c r="AK87" s="9">
        <f>ROUND((AG87-AI87),5)</f>
        <v>25550.84</v>
      </c>
      <c r="AL87" s="10"/>
      <c r="AM87" s="11">
        <f>ROUND(IF(AI87=0, IF(AG87=0, 0, 1), AG87/AI87),5)</f>
        <v>154.92071999999999</v>
      </c>
      <c r="AN87" s="10"/>
      <c r="AO87" s="9">
        <v>33052.47</v>
      </c>
      <c r="AP87" s="10"/>
      <c r="AQ87" s="9">
        <v>167</v>
      </c>
      <c r="AR87" s="10"/>
      <c r="AS87" s="9">
        <f>ROUND((AO87-AQ87),5)</f>
        <v>32885.47</v>
      </c>
      <c r="AT87" s="10"/>
      <c r="AU87" s="11">
        <f>ROUND(IF(AQ87=0, IF(AO87=0, 0, 1), AO87/AQ87),5)</f>
        <v>197.91898</v>
      </c>
      <c r="AV87" s="10"/>
      <c r="AW87" s="9">
        <v>-17615.3</v>
      </c>
      <c r="AX87" s="10"/>
      <c r="AY87" s="9">
        <v>167</v>
      </c>
      <c r="AZ87" s="10"/>
      <c r="BA87" s="9">
        <f>ROUND((AW87-AY87),5)</f>
        <v>-17782.3</v>
      </c>
      <c r="BB87" s="10"/>
      <c r="BC87" s="11">
        <f>ROUND(IF(AY87=0, IF(AW87=0, 0, 1), AW87/AY87),5)</f>
        <v>-105.48084</v>
      </c>
      <c r="BD87" s="10"/>
      <c r="BE87" s="9">
        <f t="shared" ref="BE87:BE93" si="82">ROUND(I87+Q87+Y87+AG87+AO87+AW87,5)</f>
        <v>-100874.48</v>
      </c>
      <c r="BF87" s="10"/>
      <c r="BG87" s="9">
        <f>ROUND(K87+S87+AA87+AI87+AQ87+AY87,5)</f>
        <v>998</v>
      </c>
      <c r="BH87" s="10"/>
      <c r="BI87" s="9">
        <f>ROUND((BE87-BG87),5)</f>
        <v>-101872.48</v>
      </c>
      <c r="BJ87" s="10"/>
      <c r="BK87" s="11">
        <f>ROUND(IF(BG87=0, IF(BE87=0, 0, 1), BE87/BG87),5)</f>
        <v>-101.07662999999999</v>
      </c>
    </row>
    <row r="88" spans="1:63" x14ac:dyDescent="0.3">
      <c r="A88" s="2"/>
      <c r="B88" s="2"/>
      <c r="C88" s="2"/>
      <c r="D88" s="2"/>
      <c r="E88" s="2"/>
      <c r="F88" s="2" t="s">
        <v>202</v>
      </c>
      <c r="G88" s="2"/>
      <c r="H88" s="2"/>
      <c r="I88" s="9">
        <v>7.43</v>
      </c>
      <c r="J88" s="10"/>
      <c r="K88" s="9">
        <v>0</v>
      </c>
      <c r="L88" s="10"/>
      <c r="M88" s="9">
        <f>ROUND((I88-K88),5)</f>
        <v>7.43</v>
      </c>
      <c r="N88" s="10"/>
      <c r="O88" s="11">
        <f>ROUND(IF(K88=0, IF(I88=0, 0, 1), I88/K88),5)</f>
        <v>1</v>
      </c>
      <c r="P88" s="10"/>
      <c r="Q88" s="9">
        <v>6.76</v>
      </c>
      <c r="R88" s="10"/>
      <c r="S88" s="9">
        <v>0</v>
      </c>
      <c r="T88" s="10"/>
      <c r="U88" s="9">
        <f>ROUND((Q88-S88),5)</f>
        <v>6.76</v>
      </c>
      <c r="V88" s="10"/>
      <c r="W88" s="11">
        <f>ROUND(IF(S88=0, IF(Q88=0, 0, 1), Q88/S88),5)</f>
        <v>1</v>
      </c>
      <c r="X88" s="10"/>
      <c r="Y88" s="9">
        <v>6.56</v>
      </c>
      <c r="Z88" s="10"/>
      <c r="AA88" s="9">
        <v>0</v>
      </c>
      <c r="AB88" s="10"/>
      <c r="AC88" s="9">
        <f>ROUND((Y88-AA88),5)</f>
        <v>6.56</v>
      </c>
      <c r="AD88" s="10"/>
      <c r="AE88" s="11">
        <f>ROUND(IF(AA88=0, IF(Y88=0, 0, 1), Y88/AA88),5)</f>
        <v>1</v>
      </c>
      <c r="AF88" s="10"/>
      <c r="AG88" s="9">
        <v>6.77</v>
      </c>
      <c r="AH88" s="10"/>
      <c r="AI88" s="9">
        <v>0</v>
      </c>
      <c r="AJ88" s="10"/>
      <c r="AK88" s="9">
        <f>ROUND((AG88-AI88),5)</f>
        <v>6.77</v>
      </c>
      <c r="AL88" s="10"/>
      <c r="AM88" s="11">
        <f>ROUND(IF(AI88=0, IF(AG88=0, 0, 1), AG88/AI88),5)</f>
        <v>1</v>
      </c>
      <c r="AN88" s="10"/>
      <c r="AO88" s="9">
        <v>6.55</v>
      </c>
      <c r="AP88" s="10"/>
      <c r="AQ88" s="9">
        <v>0</v>
      </c>
      <c r="AR88" s="10"/>
      <c r="AS88" s="9">
        <f>ROUND((AO88-AQ88),5)</f>
        <v>6.55</v>
      </c>
      <c r="AT88" s="10"/>
      <c r="AU88" s="11">
        <f>ROUND(IF(AQ88=0, IF(AO88=0, 0, 1), AO88/AQ88),5)</f>
        <v>1</v>
      </c>
      <c r="AV88" s="10"/>
      <c r="AW88" s="9">
        <v>48</v>
      </c>
      <c r="AX88" s="10"/>
      <c r="AY88" s="9">
        <v>0</v>
      </c>
      <c r="AZ88" s="10"/>
      <c r="BA88" s="9">
        <f>ROUND((AW88-AY88),5)</f>
        <v>48</v>
      </c>
      <c r="BB88" s="10"/>
      <c r="BC88" s="11">
        <f>ROUND(IF(AY88=0, IF(AW88=0, 0, 1), AW88/AY88),5)</f>
        <v>1</v>
      </c>
      <c r="BD88" s="10"/>
      <c r="BE88" s="9">
        <f t="shared" si="82"/>
        <v>82.07</v>
      </c>
      <c r="BF88" s="10"/>
      <c r="BG88" s="9">
        <f>ROUND(K88+S88+AA88+AI88+AQ88+AY88,5)</f>
        <v>0</v>
      </c>
      <c r="BH88" s="10"/>
      <c r="BI88" s="9">
        <f>ROUND((BE88-BG88),5)</f>
        <v>82.07</v>
      </c>
      <c r="BJ88" s="10"/>
      <c r="BK88" s="11">
        <f>ROUND(IF(BG88=0, IF(BE88=0, 0, 1), BE88/BG88),5)</f>
        <v>1</v>
      </c>
    </row>
    <row r="89" spans="1:63" ht="19.5" thickBot="1" x14ac:dyDescent="0.35">
      <c r="A89" s="2"/>
      <c r="B89" s="2"/>
      <c r="C89" s="2"/>
      <c r="D89" s="2"/>
      <c r="E89" s="2"/>
      <c r="F89" s="2" t="s">
        <v>201</v>
      </c>
      <c r="G89" s="2"/>
      <c r="H89" s="2"/>
      <c r="I89" s="12">
        <v>0.42</v>
      </c>
      <c r="J89" s="10"/>
      <c r="K89" s="12">
        <v>0</v>
      </c>
      <c r="L89" s="10"/>
      <c r="M89" s="12">
        <f>ROUND((I89-K89),5)</f>
        <v>0.42</v>
      </c>
      <c r="N89" s="10"/>
      <c r="O89" s="13">
        <f>ROUND(IF(K89=0, IF(I89=0, 0, 1), I89/K89),5)</f>
        <v>1</v>
      </c>
      <c r="P89" s="10"/>
      <c r="Q89" s="12">
        <v>0.43</v>
      </c>
      <c r="R89" s="10"/>
      <c r="S89" s="12">
        <v>0</v>
      </c>
      <c r="T89" s="10"/>
      <c r="U89" s="12">
        <f>ROUND((Q89-S89),5)</f>
        <v>0.43</v>
      </c>
      <c r="V89" s="10"/>
      <c r="W89" s="13">
        <f>ROUND(IF(S89=0, IF(Q89=0, 0, 1), Q89/S89),5)</f>
        <v>1</v>
      </c>
      <c r="X89" s="10"/>
      <c r="Y89" s="12">
        <v>0.42</v>
      </c>
      <c r="Z89" s="10"/>
      <c r="AA89" s="12">
        <v>0</v>
      </c>
      <c r="AB89" s="10"/>
      <c r="AC89" s="12">
        <f>ROUND((Y89-AA89),5)</f>
        <v>0.42</v>
      </c>
      <c r="AD89" s="10"/>
      <c r="AE89" s="13">
        <f>ROUND(IF(AA89=0, IF(Y89=0, 0, 1), Y89/AA89),5)</f>
        <v>1</v>
      </c>
      <c r="AF89" s="10"/>
      <c r="AG89" s="12">
        <v>3.67</v>
      </c>
      <c r="AH89" s="10"/>
      <c r="AI89" s="12">
        <v>0</v>
      </c>
      <c r="AJ89" s="10"/>
      <c r="AK89" s="12">
        <f>ROUND((AG89-AI89),5)</f>
        <v>3.67</v>
      </c>
      <c r="AL89" s="10"/>
      <c r="AM89" s="13">
        <f>ROUND(IF(AI89=0, IF(AG89=0, 0, 1), AG89/AI89),5)</f>
        <v>1</v>
      </c>
      <c r="AN89" s="10"/>
      <c r="AO89" s="12">
        <v>4.1500000000000004</v>
      </c>
      <c r="AP89" s="10"/>
      <c r="AQ89" s="12">
        <v>0</v>
      </c>
      <c r="AR89" s="10"/>
      <c r="AS89" s="12">
        <f>ROUND((AO89-AQ89),5)</f>
        <v>4.1500000000000004</v>
      </c>
      <c r="AT89" s="10"/>
      <c r="AU89" s="13">
        <f>ROUND(IF(AQ89=0, IF(AO89=0, 0, 1), AO89/AQ89),5)</f>
        <v>1</v>
      </c>
      <c r="AV89" s="10"/>
      <c r="AW89" s="12">
        <v>4.3</v>
      </c>
      <c r="AX89" s="10"/>
      <c r="AY89" s="12">
        <v>0</v>
      </c>
      <c r="AZ89" s="10"/>
      <c r="BA89" s="12">
        <f>ROUND((AW89-AY89),5)</f>
        <v>4.3</v>
      </c>
      <c r="BB89" s="10"/>
      <c r="BC89" s="13">
        <f>ROUND(IF(AY89=0, IF(AW89=0, 0, 1), AW89/AY89),5)</f>
        <v>1</v>
      </c>
      <c r="BD89" s="10"/>
      <c r="BE89" s="12">
        <f t="shared" si="82"/>
        <v>13.39</v>
      </c>
      <c r="BF89" s="10"/>
      <c r="BG89" s="12">
        <f>ROUND(K89+S89+AA89+AI89+AQ89+AY89,5)</f>
        <v>0</v>
      </c>
      <c r="BH89" s="10"/>
      <c r="BI89" s="12">
        <f>ROUND((BE89-BG89),5)</f>
        <v>13.39</v>
      </c>
      <c r="BJ89" s="10"/>
      <c r="BK89" s="13">
        <f>ROUND(IF(BG89=0, IF(BE89=0, 0, 1), BE89/BG89),5)</f>
        <v>1</v>
      </c>
    </row>
    <row r="90" spans="1:63" x14ac:dyDescent="0.3">
      <c r="A90" s="2"/>
      <c r="B90" s="2"/>
      <c r="C90" s="2"/>
      <c r="D90" s="2"/>
      <c r="E90" s="2" t="s">
        <v>200</v>
      </c>
      <c r="F90" s="2"/>
      <c r="G90" s="2"/>
      <c r="H90" s="2"/>
      <c r="I90" s="9">
        <f>ROUND(SUM(I86:I89),5)</f>
        <v>-80568.5</v>
      </c>
      <c r="J90" s="10"/>
      <c r="K90" s="9">
        <f>ROUND(SUM(K86:K89),5)</f>
        <v>166</v>
      </c>
      <c r="L90" s="10"/>
      <c r="M90" s="9">
        <f>ROUND((I90-K90),5)</f>
        <v>-80734.5</v>
      </c>
      <c r="N90" s="10"/>
      <c r="O90" s="11">
        <f>ROUND(IF(K90=0, IF(I90=0, 0, 1), I90/K90),5)</f>
        <v>-485.35241000000002</v>
      </c>
      <c r="P90" s="10"/>
      <c r="Q90" s="9">
        <f>ROUND(SUM(Q86:Q89),5)</f>
        <v>-18865.77</v>
      </c>
      <c r="R90" s="10"/>
      <c r="S90" s="9">
        <f>ROUND(SUM(S86:S89),5)</f>
        <v>166</v>
      </c>
      <c r="T90" s="10"/>
      <c r="U90" s="9">
        <f>ROUND((Q90-S90),5)</f>
        <v>-19031.77</v>
      </c>
      <c r="V90" s="10"/>
      <c r="W90" s="11">
        <f>ROUND(IF(S90=0, IF(Q90=0, 0, 1), Q90/S90),5)</f>
        <v>-113.64922</v>
      </c>
      <c r="X90" s="10"/>
      <c r="Y90" s="9">
        <f>ROUND(SUM(Y86:Y89),5)</f>
        <v>-42572.2</v>
      </c>
      <c r="Z90" s="10"/>
      <c r="AA90" s="9">
        <f>ROUND(SUM(AA86:AA89),5)</f>
        <v>166</v>
      </c>
      <c r="AB90" s="10"/>
      <c r="AC90" s="9">
        <f>ROUND((Y90-AA90),5)</f>
        <v>-42738.2</v>
      </c>
      <c r="AD90" s="10"/>
      <c r="AE90" s="11">
        <f>ROUND(IF(AA90=0, IF(Y90=0, 0, 1), Y90/AA90),5)</f>
        <v>-256.45904000000002</v>
      </c>
      <c r="AF90" s="10"/>
      <c r="AG90" s="9">
        <f>ROUND(SUM(AG86:AG89),5)</f>
        <v>25727.279999999999</v>
      </c>
      <c r="AH90" s="10"/>
      <c r="AI90" s="9">
        <f>ROUND(SUM(AI86:AI89),5)</f>
        <v>166</v>
      </c>
      <c r="AJ90" s="10"/>
      <c r="AK90" s="9">
        <f>ROUND((AG90-AI90),5)</f>
        <v>25561.279999999999</v>
      </c>
      <c r="AL90" s="10"/>
      <c r="AM90" s="11">
        <f>ROUND(IF(AI90=0, IF(AG90=0, 0, 1), AG90/AI90),5)</f>
        <v>154.98361</v>
      </c>
      <c r="AN90" s="10"/>
      <c r="AO90" s="9">
        <f>ROUND(SUM(AO86:AO89),5)</f>
        <v>33063.17</v>
      </c>
      <c r="AP90" s="10"/>
      <c r="AQ90" s="9">
        <f>ROUND(SUM(AQ86:AQ89),5)</f>
        <v>167</v>
      </c>
      <c r="AR90" s="10"/>
      <c r="AS90" s="9">
        <f>ROUND((AO90-AQ90),5)</f>
        <v>32896.17</v>
      </c>
      <c r="AT90" s="10"/>
      <c r="AU90" s="11">
        <f>ROUND(IF(AQ90=0, IF(AO90=0, 0, 1), AO90/AQ90),5)</f>
        <v>197.98304999999999</v>
      </c>
      <c r="AV90" s="10"/>
      <c r="AW90" s="9">
        <f>ROUND(SUM(AW86:AW89),5)</f>
        <v>-17563</v>
      </c>
      <c r="AX90" s="10"/>
      <c r="AY90" s="9">
        <f>ROUND(SUM(AY86:AY89),5)</f>
        <v>167</v>
      </c>
      <c r="AZ90" s="10"/>
      <c r="BA90" s="9">
        <f>ROUND((AW90-AY90),5)</f>
        <v>-17730</v>
      </c>
      <c r="BB90" s="10"/>
      <c r="BC90" s="11">
        <f>ROUND(IF(AY90=0, IF(AW90=0, 0, 1), AW90/AY90),5)</f>
        <v>-105.16766</v>
      </c>
      <c r="BD90" s="10"/>
      <c r="BE90" s="9">
        <f t="shared" si="82"/>
        <v>-100779.02</v>
      </c>
      <c r="BF90" s="10"/>
      <c r="BG90" s="9">
        <f>ROUND(K90+S90+AA90+AI90+AQ90+AY90,5)</f>
        <v>998</v>
      </c>
      <c r="BH90" s="10"/>
      <c r="BI90" s="9">
        <f>ROUND((BE90-BG90),5)</f>
        <v>-101777.02</v>
      </c>
      <c r="BJ90" s="10"/>
      <c r="BK90" s="11">
        <f>ROUND(IF(BG90=0, IF(BE90=0, 0, 1), BE90/BG90),5)</f>
        <v>-100.98098</v>
      </c>
    </row>
    <row r="91" spans="1:63" ht="19.5" thickBot="1" x14ac:dyDescent="0.35">
      <c r="A91" s="2"/>
      <c r="B91" s="2"/>
      <c r="C91" s="2"/>
      <c r="D91" s="2"/>
      <c r="E91" s="2" t="s">
        <v>199</v>
      </c>
      <c r="F91" s="2"/>
      <c r="G91" s="2"/>
      <c r="H91" s="2"/>
      <c r="I91" s="9">
        <v>113616.99</v>
      </c>
      <c r="J91" s="10"/>
      <c r="K91" s="9"/>
      <c r="L91" s="10"/>
      <c r="M91" s="9"/>
      <c r="N91" s="10"/>
      <c r="O91" s="11"/>
      <c r="P91" s="10"/>
      <c r="Q91" s="9">
        <v>0</v>
      </c>
      <c r="R91" s="10"/>
      <c r="S91" s="9"/>
      <c r="T91" s="10"/>
      <c r="U91" s="9"/>
      <c r="V91" s="10"/>
      <c r="W91" s="11"/>
      <c r="X91" s="10"/>
      <c r="Y91" s="9">
        <v>0</v>
      </c>
      <c r="Z91" s="10"/>
      <c r="AA91" s="9"/>
      <c r="AB91" s="10"/>
      <c r="AC91" s="9"/>
      <c r="AD91" s="10"/>
      <c r="AE91" s="11"/>
      <c r="AF91" s="10"/>
      <c r="AG91" s="9">
        <v>0</v>
      </c>
      <c r="AH91" s="10"/>
      <c r="AI91" s="9"/>
      <c r="AJ91" s="10"/>
      <c r="AK91" s="9"/>
      <c r="AL91" s="10"/>
      <c r="AM91" s="11"/>
      <c r="AN91" s="10"/>
      <c r="AO91" s="9">
        <v>0</v>
      </c>
      <c r="AP91" s="10"/>
      <c r="AQ91" s="9"/>
      <c r="AR91" s="10"/>
      <c r="AS91" s="9"/>
      <c r="AT91" s="10"/>
      <c r="AU91" s="11"/>
      <c r="AV91" s="10"/>
      <c r="AW91" s="9">
        <v>0</v>
      </c>
      <c r="AX91" s="10"/>
      <c r="AY91" s="9"/>
      <c r="AZ91" s="10"/>
      <c r="BA91" s="9"/>
      <c r="BB91" s="10"/>
      <c r="BC91" s="11"/>
      <c r="BD91" s="10"/>
      <c r="BE91" s="9">
        <f t="shared" si="82"/>
        <v>113616.99</v>
      </c>
      <c r="BF91" s="10"/>
      <c r="BG91" s="9"/>
      <c r="BH91" s="10"/>
      <c r="BI91" s="9"/>
      <c r="BJ91" s="10"/>
      <c r="BK91" s="11"/>
    </row>
    <row r="92" spans="1:63" ht="19.5" thickBot="1" x14ac:dyDescent="0.35">
      <c r="A92" s="2"/>
      <c r="B92" s="2"/>
      <c r="C92" s="2"/>
      <c r="D92" s="2" t="s">
        <v>198</v>
      </c>
      <c r="E92" s="2"/>
      <c r="F92" s="2"/>
      <c r="G92" s="2"/>
      <c r="H92" s="2"/>
      <c r="I92" s="14">
        <f>ROUND(I4+SUM(I83:I85)+SUM(I90:I91),5)</f>
        <v>198709.67</v>
      </c>
      <c r="J92" s="10"/>
      <c r="K92" s="14">
        <f>ROUND(K4+SUM(K83:K85)+SUM(K90:K91),5)</f>
        <v>287440.75</v>
      </c>
      <c r="L92" s="10"/>
      <c r="M92" s="14">
        <f>ROUND((I92-K92),5)</f>
        <v>-88731.08</v>
      </c>
      <c r="N92" s="10"/>
      <c r="O92" s="15">
        <f>ROUND(IF(K92=0, IF(I92=0, 0, 1), I92/K92),5)</f>
        <v>0.69130999999999998</v>
      </c>
      <c r="P92" s="10"/>
      <c r="Q92" s="14">
        <f>ROUND(Q4+SUM(Q83:Q85)+SUM(Q90:Q91),5)</f>
        <v>266700.55</v>
      </c>
      <c r="R92" s="10"/>
      <c r="S92" s="14">
        <f>ROUND(S4+SUM(S83:S85)+SUM(S90:S91),5)</f>
        <v>287442.75</v>
      </c>
      <c r="T92" s="10"/>
      <c r="U92" s="14">
        <f>ROUND((Q92-S92),5)</f>
        <v>-20742.2</v>
      </c>
      <c r="V92" s="10"/>
      <c r="W92" s="15">
        <f>ROUND(IF(S92=0, IF(Q92=0, 0, 1), Q92/S92),5)</f>
        <v>0.92784</v>
      </c>
      <c r="X92" s="10"/>
      <c r="Y92" s="14">
        <f>ROUND(Y4+SUM(Y83:Y85)+SUM(Y90:Y91),5)</f>
        <v>169583.4</v>
      </c>
      <c r="Z92" s="10"/>
      <c r="AA92" s="14">
        <f>ROUND(AA4+SUM(AA83:AA85)+SUM(AA90:AA91),5)</f>
        <v>287443.75</v>
      </c>
      <c r="AB92" s="10"/>
      <c r="AC92" s="14">
        <f>ROUND((Y92-AA92),5)</f>
        <v>-117860.35</v>
      </c>
      <c r="AD92" s="10"/>
      <c r="AE92" s="15">
        <f>ROUND(IF(AA92=0, IF(Y92=0, 0, 1), Y92/AA92),5)</f>
        <v>0.58996999999999999</v>
      </c>
      <c r="AF92" s="10"/>
      <c r="AG92" s="14">
        <f>ROUND(AG4+SUM(AG83:AG85)+SUM(AG90:AG91),5)</f>
        <v>229204.34</v>
      </c>
      <c r="AH92" s="10"/>
      <c r="AI92" s="14">
        <f>ROUND(AI4+SUM(AI83:AI85)+SUM(AI90:AI91),5)</f>
        <v>287444.75</v>
      </c>
      <c r="AJ92" s="10"/>
      <c r="AK92" s="14">
        <f>ROUND((AG92-AI92),5)</f>
        <v>-58240.41</v>
      </c>
      <c r="AL92" s="10"/>
      <c r="AM92" s="15">
        <f>ROUND(IF(AI92=0, IF(AG92=0, 0, 1), AG92/AI92),5)</f>
        <v>0.79739000000000004</v>
      </c>
      <c r="AN92" s="10"/>
      <c r="AO92" s="14">
        <f>ROUND(AO4+SUM(AO83:AO85)+SUM(AO90:AO91),5)</f>
        <v>281641.90000000002</v>
      </c>
      <c r="AP92" s="10"/>
      <c r="AQ92" s="14">
        <f>ROUND(AQ4+SUM(AQ83:AQ85)+SUM(AQ90:AQ91),5)</f>
        <v>287454.75</v>
      </c>
      <c r="AR92" s="10"/>
      <c r="AS92" s="14">
        <f>ROUND((AO92-AQ92),5)</f>
        <v>-5812.85</v>
      </c>
      <c r="AT92" s="10"/>
      <c r="AU92" s="15">
        <f>ROUND(IF(AQ92=0, IF(AO92=0, 0, 1), AO92/AQ92),5)</f>
        <v>0.97977999999999998</v>
      </c>
      <c r="AV92" s="10"/>
      <c r="AW92" s="14">
        <f>ROUND(AW4+SUM(AW83:AW85)+SUM(AW90:AW91),5)</f>
        <v>481254.13</v>
      </c>
      <c r="AX92" s="10"/>
      <c r="AY92" s="14">
        <f>ROUND(AY4+SUM(AY83:AY85)+SUM(AY90:AY91),5)</f>
        <v>287455.75</v>
      </c>
      <c r="AZ92" s="10"/>
      <c r="BA92" s="14">
        <f>ROUND((AW92-AY92),5)</f>
        <v>193798.38</v>
      </c>
      <c r="BB92" s="10"/>
      <c r="BC92" s="15">
        <f>ROUND(IF(AY92=0, IF(AW92=0, 0, 1), AW92/AY92),5)</f>
        <v>1.6741900000000001</v>
      </c>
      <c r="BD92" s="10"/>
      <c r="BE92" s="14">
        <f t="shared" si="82"/>
        <v>1627093.99</v>
      </c>
      <c r="BF92" s="10"/>
      <c r="BG92" s="14">
        <f>ROUND(K92+S92+AA92+AI92+AQ92+AY92,5)</f>
        <v>1724682.5</v>
      </c>
      <c r="BH92" s="10"/>
      <c r="BI92" s="14">
        <f>ROUND((BE92-BG92),5)</f>
        <v>-97588.51</v>
      </c>
      <c r="BJ92" s="10"/>
      <c r="BK92" s="15">
        <f>ROUND(IF(BG92=0, IF(BE92=0, 0, 1), BE92/BG92),5)</f>
        <v>0.94342000000000004</v>
      </c>
    </row>
    <row r="93" spans="1:63" x14ac:dyDescent="0.3">
      <c r="A93" s="2"/>
      <c r="B93" s="2"/>
      <c r="C93" s="2" t="s">
        <v>197</v>
      </c>
      <c r="D93" s="2"/>
      <c r="E93" s="2"/>
      <c r="F93" s="2"/>
      <c r="G93" s="2"/>
      <c r="H93" s="2"/>
      <c r="I93" s="9">
        <f>I92</f>
        <v>198709.67</v>
      </c>
      <c r="J93" s="10"/>
      <c r="K93" s="9">
        <f>K92</f>
        <v>287440.75</v>
      </c>
      <c r="L93" s="10"/>
      <c r="M93" s="9">
        <f>ROUND((I93-K93),5)</f>
        <v>-88731.08</v>
      </c>
      <c r="N93" s="10"/>
      <c r="O93" s="11">
        <f>ROUND(IF(K93=0, IF(I93=0, 0, 1), I93/K93),5)</f>
        <v>0.69130999999999998</v>
      </c>
      <c r="P93" s="10"/>
      <c r="Q93" s="9">
        <f>Q92</f>
        <v>266700.55</v>
      </c>
      <c r="R93" s="10"/>
      <c r="S93" s="9">
        <f>S92</f>
        <v>287442.75</v>
      </c>
      <c r="T93" s="10"/>
      <c r="U93" s="9">
        <f>ROUND((Q93-S93),5)</f>
        <v>-20742.2</v>
      </c>
      <c r="V93" s="10"/>
      <c r="W93" s="11">
        <f>ROUND(IF(S93=0, IF(Q93=0, 0, 1), Q93/S93),5)</f>
        <v>0.92784</v>
      </c>
      <c r="X93" s="10"/>
      <c r="Y93" s="9">
        <f>Y92</f>
        <v>169583.4</v>
      </c>
      <c r="Z93" s="10"/>
      <c r="AA93" s="9">
        <f>AA92</f>
        <v>287443.75</v>
      </c>
      <c r="AB93" s="10"/>
      <c r="AC93" s="9">
        <f>ROUND((Y93-AA93),5)</f>
        <v>-117860.35</v>
      </c>
      <c r="AD93" s="10"/>
      <c r="AE93" s="11">
        <f>ROUND(IF(AA93=0, IF(Y93=0, 0, 1), Y93/AA93),5)</f>
        <v>0.58996999999999999</v>
      </c>
      <c r="AF93" s="10"/>
      <c r="AG93" s="9">
        <f>AG92</f>
        <v>229204.34</v>
      </c>
      <c r="AH93" s="10"/>
      <c r="AI93" s="9">
        <f>AI92</f>
        <v>287444.75</v>
      </c>
      <c r="AJ93" s="10"/>
      <c r="AK93" s="9">
        <f>ROUND((AG93-AI93),5)</f>
        <v>-58240.41</v>
      </c>
      <c r="AL93" s="10"/>
      <c r="AM93" s="11">
        <f>ROUND(IF(AI93=0, IF(AG93=0, 0, 1), AG93/AI93),5)</f>
        <v>0.79739000000000004</v>
      </c>
      <c r="AN93" s="10"/>
      <c r="AO93" s="9">
        <f>AO92</f>
        <v>281641.90000000002</v>
      </c>
      <c r="AP93" s="10"/>
      <c r="AQ93" s="9">
        <f>AQ92</f>
        <v>287454.75</v>
      </c>
      <c r="AR93" s="10"/>
      <c r="AS93" s="9">
        <f>ROUND((AO93-AQ93),5)</f>
        <v>-5812.85</v>
      </c>
      <c r="AT93" s="10"/>
      <c r="AU93" s="11">
        <f>ROUND(IF(AQ93=0, IF(AO93=0, 0, 1), AO93/AQ93),5)</f>
        <v>0.97977999999999998</v>
      </c>
      <c r="AV93" s="10"/>
      <c r="AW93" s="9">
        <f>AW92</f>
        <v>481254.13</v>
      </c>
      <c r="AX93" s="10"/>
      <c r="AY93" s="9">
        <f>AY92</f>
        <v>287455.75</v>
      </c>
      <c r="AZ93" s="10"/>
      <c r="BA93" s="9">
        <f>ROUND((AW93-AY93),5)</f>
        <v>193798.38</v>
      </c>
      <c r="BB93" s="10"/>
      <c r="BC93" s="11">
        <f>ROUND(IF(AY93=0, IF(AW93=0, 0, 1), AW93/AY93),5)</f>
        <v>1.6741900000000001</v>
      </c>
      <c r="BD93" s="10"/>
      <c r="BE93" s="9">
        <f t="shared" si="82"/>
        <v>1627093.99</v>
      </c>
      <c r="BF93" s="10"/>
      <c r="BG93" s="9">
        <f>ROUND(K93+S93+AA93+AI93+AQ93+AY93,5)</f>
        <v>1724682.5</v>
      </c>
      <c r="BH93" s="10"/>
      <c r="BI93" s="9">
        <f>ROUND((BE93-BG93),5)</f>
        <v>-97588.51</v>
      </c>
      <c r="BJ93" s="10"/>
      <c r="BK93" s="11">
        <f>ROUND(IF(BG93=0, IF(BE93=0, 0, 1), BE93/BG93),5)</f>
        <v>0.94342000000000004</v>
      </c>
    </row>
    <row r="94" spans="1:63" x14ac:dyDescent="0.3">
      <c r="A94" s="2"/>
      <c r="B94" s="2"/>
      <c r="C94" s="2"/>
      <c r="D94" s="2" t="s">
        <v>196</v>
      </c>
      <c r="E94" s="2"/>
      <c r="F94" s="2"/>
      <c r="G94" s="2"/>
      <c r="H94" s="2"/>
      <c r="I94" s="9"/>
      <c r="J94" s="10"/>
      <c r="K94" s="9"/>
      <c r="L94" s="10"/>
      <c r="M94" s="9"/>
      <c r="N94" s="10"/>
      <c r="O94" s="11"/>
      <c r="P94" s="10"/>
      <c r="Q94" s="9"/>
      <c r="R94" s="10"/>
      <c r="S94" s="9"/>
      <c r="T94" s="10"/>
      <c r="U94" s="9"/>
      <c r="V94" s="10"/>
      <c r="W94" s="11"/>
      <c r="X94" s="10"/>
      <c r="Y94" s="9"/>
      <c r="Z94" s="10"/>
      <c r="AA94" s="9"/>
      <c r="AB94" s="10"/>
      <c r="AC94" s="9"/>
      <c r="AD94" s="10"/>
      <c r="AE94" s="11"/>
      <c r="AF94" s="10"/>
      <c r="AG94" s="9"/>
      <c r="AH94" s="10"/>
      <c r="AI94" s="9"/>
      <c r="AJ94" s="10"/>
      <c r="AK94" s="9"/>
      <c r="AL94" s="10"/>
      <c r="AM94" s="11"/>
      <c r="AN94" s="10"/>
      <c r="AO94" s="9"/>
      <c r="AP94" s="10"/>
      <c r="AQ94" s="9"/>
      <c r="AR94" s="10"/>
      <c r="AS94" s="9"/>
      <c r="AT94" s="10"/>
      <c r="AU94" s="11"/>
      <c r="AV94" s="10"/>
      <c r="AW94" s="9"/>
      <c r="AX94" s="10"/>
      <c r="AY94" s="9"/>
      <c r="AZ94" s="10"/>
      <c r="BA94" s="9"/>
      <c r="BB94" s="10"/>
      <c r="BC94" s="11"/>
      <c r="BD94" s="10"/>
      <c r="BE94" s="9"/>
      <c r="BF94" s="10"/>
      <c r="BG94" s="9"/>
      <c r="BH94" s="10"/>
      <c r="BI94" s="9"/>
      <c r="BJ94" s="10"/>
      <c r="BK94" s="11"/>
    </row>
    <row r="95" spans="1:63" x14ac:dyDescent="0.3">
      <c r="A95" s="2"/>
      <c r="B95" s="2"/>
      <c r="C95" s="2"/>
      <c r="D95" s="2"/>
      <c r="E95" s="2" t="s">
        <v>195</v>
      </c>
      <c r="F95" s="2"/>
      <c r="G95" s="2"/>
      <c r="H95" s="2"/>
      <c r="I95" s="9">
        <v>34459.4</v>
      </c>
      <c r="J95" s="10"/>
      <c r="K95" s="9">
        <v>144835</v>
      </c>
      <c r="L95" s="10"/>
      <c r="M95" s="9">
        <f>ROUND((I95-K95),5)</f>
        <v>-110375.6</v>
      </c>
      <c r="N95" s="10"/>
      <c r="O95" s="11">
        <f>ROUND(IF(K95=0, IF(I95=0, 0, 1), I95/K95),5)</f>
        <v>0.23791999999999999</v>
      </c>
      <c r="P95" s="10"/>
      <c r="Q95" s="9">
        <v>112866.17</v>
      </c>
      <c r="R95" s="10"/>
      <c r="S95" s="9">
        <v>144835</v>
      </c>
      <c r="T95" s="10"/>
      <c r="U95" s="9">
        <f>ROUND((Q95-S95),5)</f>
        <v>-31968.83</v>
      </c>
      <c r="V95" s="10"/>
      <c r="W95" s="11">
        <f>ROUND(IF(S95=0, IF(Q95=0, 0, 1), Q95/S95),5)</f>
        <v>0.77927000000000002</v>
      </c>
      <c r="X95" s="10"/>
      <c r="Y95" s="9">
        <v>106742.56</v>
      </c>
      <c r="Z95" s="10"/>
      <c r="AA95" s="9">
        <v>144835</v>
      </c>
      <c r="AB95" s="10"/>
      <c r="AC95" s="9">
        <f>ROUND((Y95-AA95),5)</f>
        <v>-38092.44</v>
      </c>
      <c r="AD95" s="10"/>
      <c r="AE95" s="11">
        <f>ROUND(IF(AA95=0, IF(Y95=0, 0, 1), Y95/AA95),5)</f>
        <v>0.73699000000000003</v>
      </c>
      <c r="AF95" s="10"/>
      <c r="AG95" s="9">
        <v>109992.23</v>
      </c>
      <c r="AH95" s="10"/>
      <c r="AI95" s="9">
        <v>144835</v>
      </c>
      <c r="AJ95" s="10"/>
      <c r="AK95" s="9">
        <f>ROUND((AG95-AI95),5)</f>
        <v>-34842.769999999997</v>
      </c>
      <c r="AL95" s="10"/>
      <c r="AM95" s="11">
        <f>ROUND(IF(AI95=0, IF(AG95=0, 0, 1), AG95/AI95),5)</f>
        <v>0.75943000000000005</v>
      </c>
      <c r="AN95" s="10"/>
      <c r="AO95" s="9">
        <v>123023.57</v>
      </c>
      <c r="AP95" s="10"/>
      <c r="AQ95" s="9">
        <v>144835</v>
      </c>
      <c r="AR95" s="10"/>
      <c r="AS95" s="9">
        <f>ROUND((AO95-AQ95),5)</f>
        <v>-21811.43</v>
      </c>
      <c r="AT95" s="10"/>
      <c r="AU95" s="11">
        <f>ROUND(IF(AQ95=0, IF(AO95=0, 0, 1), AO95/AQ95),5)</f>
        <v>0.84940000000000004</v>
      </c>
      <c r="AV95" s="10"/>
      <c r="AW95" s="9">
        <v>236961.88</v>
      </c>
      <c r="AX95" s="10"/>
      <c r="AY95" s="9">
        <v>144836</v>
      </c>
      <c r="AZ95" s="10"/>
      <c r="BA95" s="9">
        <f>ROUND((AW95-AY95),5)</f>
        <v>92125.88</v>
      </c>
      <c r="BB95" s="10"/>
      <c r="BC95" s="11">
        <f>ROUND(IF(AY95=0, IF(AW95=0, 0, 1), AW95/AY95),5)</f>
        <v>1.6360699999999999</v>
      </c>
      <c r="BD95" s="10"/>
      <c r="BE95" s="9">
        <f>ROUND(I95+Q95+Y95+AG95+AO95+AW95,5)</f>
        <v>724045.81</v>
      </c>
      <c r="BF95" s="10"/>
      <c r="BG95" s="9">
        <f>ROUND(K95+S95+AA95+AI95+AQ95+AY95,5)</f>
        <v>869011</v>
      </c>
      <c r="BH95" s="10"/>
      <c r="BI95" s="9">
        <f>ROUND((BE95-BG95),5)</f>
        <v>-144965.19</v>
      </c>
      <c r="BJ95" s="10"/>
      <c r="BK95" s="11">
        <f>ROUND(IF(BG95=0, IF(BE95=0, 0, 1), BE95/BG95),5)</f>
        <v>0.83318000000000003</v>
      </c>
    </row>
    <row r="96" spans="1:63" x14ac:dyDescent="0.3">
      <c r="A96" s="2"/>
      <c r="B96" s="2"/>
      <c r="C96" s="2"/>
      <c r="D96" s="2"/>
      <c r="E96" s="2" t="s">
        <v>194</v>
      </c>
      <c r="F96" s="2"/>
      <c r="G96" s="2"/>
      <c r="H96" s="2"/>
      <c r="I96" s="9"/>
      <c r="J96" s="10"/>
      <c r="K96" s="9"/>
      <c r="L96" s="10"/>
      <c r="M96" s="9"/>
      <c r="N96" s="10"/>
      <c r="O96" s="11"/>
      <c r="P96" s="10"/>
      <c r="Q96" s="9"/>
      <c r="R96" s="10"/>
      <c r="S96" s="9"/>
      <c r="T96" s="10"/>
      <c r="U96" s="9"/>
      <c r="V96" s="10"/>
      <c r="W96" s="11"/>
      <c r="X96" s="10"/>
      <c r="Y96" s="9"/>
      <c r="Z96" s="10"/>
      <c r="AA96" s="9"/>
      <c r="AB96" s="10"/>
      <c r="AC96" s="9"/>
      <c r="AD96" s="10"/>
      <c r="AE96" s="11"/>
      <c r="AF96" s="10"/>
      <c r="AG96" s="9"/>
      <c r="AH96" s="10"/>
      <c r="AI96" s="9"/>
      <c r="AJ96" s="10"/>
      <c r="AK96" s="9"/>
      <c r="AL96" s="10"/>
      <c r="AM96" s="11"/>
      <c r="AN96" s="10"/>
      <c r="AO96" s="9"/>
      <c r="AP96" s="10"/>
      <c r="AQ96" s="9"/>
      <c r="AR96" s="10"/>
      <c r="AS96" s="9"/>
      <c r="AT96" s="10"/>
      <c r="AU96" s="11"/>
      <c r="AV96" s="10"/>
      <c r="AW96" s="9"/>
      <c r="AX96" s="10"/>
      <c r="AY96" s="9"/>
      <c r="AZ96" s="10"/>
      <c r="BA96" s="9"/>
      <c r="BB96" s="10"/>
      <c r="BC96" s="11"/>
      <c r="BD96" s="10"/>
      <c r="BE96" s="9"/>
      <c r="BF96" s="10"/>
      <c r="BG96" s="9"/>
      <c r="BH96" s="10"/>
      <c r="BI96" s="9"/>
      <c r="BJ96" s="10"/>
      <c r="BK96" s="11"/>
    </row>
    <row r="97" spans="1:63" x14ac:dyDescent="0.3">
      <c r="A97" s="2"/>
      <c r="B97" s="2"/>
      <c r="C97" s="2"/>
      <c r="D97" s="2"/>
      <c r="E97" s="2"/>
      <c r="F97" s="2" t="s">
        <v>193</v>
      </c>
      <c r="G97" s="2"/>
      <c r="H97" s="2"/>
      <c r="I97" s="9">
        <v>5262.8</v>
      </c>
      <c r="J97" s="10"/>
      <c r="K97" s="9">
        <v>8979</v>
      </c>
      <c r="L97" s="10"/>
      <c r="M97" s="9">
        <f t="shared" ref="M97:M106" si="83">ROUND((I97-K97),5)</f>
        <v>-3716.2</v>
      </c>
      <c r="N97" s="10"/>
      <c r="O97" s="11">
        <f t="shared" ref="O97:O106" si="84">ROUND(IF(K97=0, IF(I97=0, 0, 1), I97/K97),5)</f>
        <v>0.58611999999999997</v>
      </c>
      <c r="P97" s="10"/>
      <c r="Q97" s="9">
        <v>6830.47</v>
      </c>
      <c r="R97" s="10"/>
      <c r="S97" s="9">
        <v>8979</v>
      </c>
      <c r="T97" s="10"/>
      <c r="U97" s="9">
        <f t="shared" ref="U97:U106" si="85">ROUND((Q97-S97),5)</f>
        <v>-2148.5300000000002</v>
      </c>
      <c r="V97" s="10"/>
      <c r="W97" s="11">
        <f t="shared" ref="W97:W106" si="86">ROUND(IF(S97=0, IF(Q97=0, 0, 1), Q97/S97),5)</f>
        <v>0.76071999999999995</v>
      </c>
      <c r="X97" s="10"/>
      <c r="Y97" s="9">
        <v>6548.79</v>
      </c>
      <c r="Z97" s="10"/>
      <c r="AA97" s="9">
        <v>8980</v>
      </c>
      <c r="AB97" s="10"/>
      <c r="AC97" s="9">
        <f t="shared" ref="AC97:AC106" si="87">ROUND((Y97-AA97),5)</f>
        <v>-2431.21</v>
      </c>
      <c r="AD97" s="10"/>
      <c r="AE97" s="11">
        <f t="shared" ref="AE97:AE106" si="88">ROUND(IF(AA97=0, IF(Y97=0, 0, 1), Y97/AA97),5)</f>
        <v>0.72926000000000002</v>
      </c>
      <c r="AF97" s="10"/>
      <c r="AG97" s="9">
        <v>6472.96</v>
      </c>
      <c r="AH97" s="10"/>
      <c r="AI97" s="9">
        <v>8980</v>
      </c>
      <c r="AJ97" s="10"/>
      <c r="AK97" s="9">
        <f t="shared" ref="AK97:AK106" si="89">ROUND((AG97-AI97),5)</f>
        <v>-2507.04</v>
      </c>
      <c r="AL97" s="10"/>
      <c r="AM97" s="11">
        <f t="shared" ref="AM97:AM106" si="90">ROUND(IF(AI97=0, IF(AG97=0, 0, 1), AG97/AI97),5)</f>
        <v>0.72082000000000002</v>
      </c>
      <c r="AN97" s="10"/>
      <c r="AO97" s="9">
        <v>7411.67</v>
      </c>
      <c r="AP97" s="10"/>
      <c r="AQ97" s="9">
        <v>8980</v>
      </c>
      <c r="AR97" s="10"/>
      <c r="AS97" s="9">
        <f t="shared" ref="AS97:AS106" si="91">ROUND((AO97-AQ97),5)</f>
        <v>-1568.33</v>
      </c>
      <c r="AT97" s="10"/>
      <c r="AU97" s="11">
        <f t="shared" ref="AU97:AU106" si="92">ROUND(IF(AQ97=0, IF(AO97=0, 0, 1), AO97/AQ97),5)</f>
        <v>0.82535000000000003</v>
      </c>
      <c r="AV97" s="10"/>
      <c r="AW97" s="9">
        <v>14428.88</v>
      </c>
      <c r="AX97" s="10"/>
      <c r="AY97" s="9">
        <v>8980</v>
      </c>
      <c r="AZ97" s="10"/>
      <c r="BA97" s="9">
        <f t="shared" ref="BA97:BA106" si="93">ROUND((AW97-AY97),5)</f>
        <v>5448.88</v>
      </c>
      <c r="BB97" s="10"/>
      <c r="BC97" s="11">
        <f t="shared" ref="BC97:BC106" si="94">ROUND(IF(AY97=0, IF(AW97=0, 0, 1), AW97/AY97),5)</f>
        <v>1.6067800000000001</v>
      </c>
      <c r="BD97" s="10"/>
      <c r="BE97" s="9">
        <f t="shared" ref="BE97:BE106" si="95">ROUND(I97+Q97+Y97+AG97+AO97+AW97,5)</f>
        <v>46955.57</v>
      </c>
      <c r="BF97" s="10"/>
      <c r="BG97" s="9">
        <f t="shared" ref="BG97:BG106" si="96">ROUND(K97+S97+AA97+AI97+AQ97+AY97,5)</f>
        <v>53878</v>
      </c>
      <c r="BH97" s="10"/>
      <c r="BI97" s="9">
        <f t="shared" ref="BI97:BI106" si="97">ROUND((BE97-BG97),5)</f>
        <v>-6922.43</v>
      </c>
      <c r="BJ97" s="10"/>
      <c r="BK97" s="11">
        <f t="shared" ref="BK97:BK106" si="98">ROUND(IF(BG97=0, IF(BE97=0, 0, 1), BE97/BG97),5)</f>
        <v>0.87151999999999996</v>
      </c>
    </row>
    <row r="98" spans="1:63" x14ac:dyDescent="0.3">
      <c r="A98" s="2"/>
      <c r="B98" s="2"/>
      <c r="C98" s="2"/>
      <c r="D98" s="2"/>
      <c r="E98" s="2"/>
      <c r="F98" s="2" t="s">
        <v>192</v>
      </c>
      <c r="G98" s="2"/>
      <c r="H98" s="2"/>
      <c r="I98" s="9">
        <v>1230.8</v>
      </c>
      <c r="J98" s="10"/>
      <c r="K98" s="9">
        <v>2100</v>
      </c>
      <c r="L98" s="10"/>
      <c r="M98" s="9">
        <f t="shared" si="83"/>
        <v>-869.2</v>
      </c>
      <c r="N98" s="10"/>
      <c r="O98" s="11">
        <f t="shared" si="84"/>
        <v>0.58609999999999995</v>
      </c>
      <c r="P98" s="10"/>
      <c r="Q98" s="9">
        <v>1597.47</v>
      </c>
      <c r="R98" s="10"/>
      <c r="S98" s="9">
        <v>2100</v>
      </c>
      <c r="T98" s="10"/>
      <c r="U98" s="9">
        <f t="shared" si="85"/>
        <v>-502.53</v>
      </c>
      <c r="V98" s="10"/>
      <c r="W98" s="11">
        <f t="shared" si="86"/>
        <v>0.76070000000000004</v>
      </c>
      <c r="X98" s="10"/>
      <c r="Y98" s="9">
        <v>1510.74</v>
      </c>
      <c r="Z98" s="10"/>
      <c r="AA98" s="9">
        <v>2100</v>
      </c>
      <c r="AB98" s="10"/>
      <c r="AC98" s="9">
        <f t="shared" si="87"/>
        <v>-589.26</v>
      </c>
      <c r="AD98" s="10"/>
      <c r="AE98" s="11">
        <f t="shared" si="88"/>
        <v>0.71940000000000004</v>
      </c>
      <c r="AF98" s="10"/>
      <c r="AG98" s="9">
        <v>1513.83</v>
      </c>
      <c r="AH98" s="10"/>
      <c r="AI98" s="9">
        <v>2100</v>
      </c>
      <c r="AJ98" s="10"/>
      <c r="AK98" s="9">
        <f t="shared" si="89"/>
        <v>-586.16999999999996</v>
      </c>
      <c r="AL98" s="10"/>
      <c r="AM98" s="11">
        <f t="shared" si="90"/>
        <v>0.72087000000000001</v>
      </c>
      <c r="AN98" s="10"/>
      <c r="AO98" s="9">
        <v>1733.38</v>
      </c>
      <c r="AP98" s="10"/>
      <c r="AQ98" s="9">
        <v>2100</v>
      </c>
      <c r="AR98" s="10"/>
      <c r="AS98" s="9">
        <f t="shared" si="91"/>
        <v>-366.62</v>
      </c>
      <c r="AT98" s="10"/>
      <c r="AU98" s="11">
        <f t="shared" si="92"/>
        <v>0.82542000000000004</v>
      </c>
      <c r="AV98" s="10"/>
      <c r="AW98" s="9">
        <v>3374.47</v>
      </c>
      <c r="AX98" s="10"/>
      <c r="AY98" s="9">
        <v>2100</v>
      </c>
      <c r="AZ98" s="10"/>
      <c r="BA98" s="9">
        <f t="shared" si="93"/>
        <v>1274.47</v>
      </c>
      <c r="BB98" s="10"/>
      <c r="BC98" s="11">
        <f t="shared" si="94"/>
        <v>1.6068899999999999</v>
      </c>
      <c r="BD98" s="10"/>
      <c r="BE98" s="9">
        <f t="shared" si="95"/>
        <v>10960.69</v>
      </c>
      <c r="BF98" s="10"/>
      <c r="BG98" s="9">
        <f t="shared" si="96"/>
        <v>12600</v>
      </c>
      <c r="BH98" s="10"/>
      <c r="BI98" s="9">
        <f t="shared" si="97"/>
        <v>-1639.31</v>
      </c>
      <c r="BJ98" s="10"/>
      <c r="BK98" s="11">
        <f t="shared" si="98"/>
        <v>0.86990000000000001</v>
      </c>
    </row>
    <row r="99" spans="1:63" x14ac:dyDescent="0.3">
      <c r="A99" s="2"/>
      <c r="B99" s="2"/>
      <c r="C99" s="2"/>
      <c r="D99" s="2"/>
      <c r="E99" s="2"/>
      <c r="F99" s="2" t="s">
        <v>191</v>
      </c>
      <c r="G99" s="2"/>
      <c r="H99" s="2"/>
      <c r="I99" s="9">
        <v>0</v>
      </c>
      <c r="J99" s="10"/>
      <c r="K99" s="9">
        <v>3832</v>
      </c>
      <c r="L99" s="10"/>
      <c r="M99" s="9">
        <f t="shared" si="83"/>
        <v>-3832</v>
      </c>
      <c r="N99" s="10"/>
      <c r="O99" s="11">
        <f t="shared" si="84"/>
        <v>0</v>
      </c>
      <c r="P99" s="10"/>
      <c r="Q99" s="9">
        <v>3593.61</v>
      </c>
      <c r="R99" s="10"/>
      <c r="S99" s="9">
        <v>3832</v>
      </c>
      <c r="T99" s="10"/>
      <c r="U99" s="9">
        <f t="shared" si="85"/>
        <v>-238.39</v>
      </c>
      <c r="V99" s="10"/>
      <c r="W99" s="11">
        <f t="shared" si="86"/>
        <v>0.93779000000000001</v>
      </c>
      <c r="X99" s="10"/>
      <c r="Y99" s="9">
        <v>1600.45</v>
      </c>
      <c r="Z99" s="10"/>
      <c r="AA99" s="9">
        <v>3832</v>
      </c>
      <c r="AB99" s="10"/>
      <c r="AC99" s="9">
        <f t="shared" si="87"/>
        <v>-2231.5500000000002</v>
      </c>
      <c r="AD99" s="10"/>
      <c r="AE99" s="11">
        <f t="shared" si="88"/>
        <v>0.41765000000000002</v>
      </c>
      <c r="AF99" s="10"/>
      <c r="AG99" s="9">
        <v>1871.06</v>
      </c>
      <c r="AH99" s="10"/>
      <c r="AI99" s="9">
        <v>3832</v>
      </c>
      <c r="AJ99" s="10"/>
      <c r="AK99" s="9">
        <f t="shared" si="89"/>
        <v>-1960.94</v>
      </c>
      <c r="AL99" s="10"/>
      <c r="AM99" s="11">
        <f t="shared" si="90"/>
        <v>0.48826999999999998</v>
      </c>
      <c r="AN99" s="10"/>
      <c r="AO99" s="9">
        <v>2011.67</v>
      </c>
      <c r="AP99" s="10"/>
      <c r="AQ99" s="9">
        <v>3832</v>
      </c>
      <c r="AR99" s="10"/>
      <c r="AS99" s="9">
        <f t="shared" si="91"/>
        <v>-1820.33</v>
      </c>
      <c r="AT99" s="10"/>
      <c r="AU99" s="11">
        <f t="shared" si="92"/>
        <v>0.52497000000000005</v>
      </c>
      <c r="AV99" s="10"/>
      <c r="AW99" s="9">
        <v>3258.61</v>
      </c>
      <c r="AX99" s="10"/>
      <c r="AY99" s="9">
        <v>3832</v>
      </c>
      <c r="AZ99" s="10"/>
      <c r="BA99" s="9">
        <f t="shared" si="93"/>
        <v>-573.39</v>
      </c>
      <c r="BB99" s="10"/>
      <c r="BC99" s="11">
        <f t="shared" si="94"/>
        <v>0.85036999999999996</v>
      </c>
      <c r="BD99" s="10"/>
      <c r="BE99" s="9">
        <f t="shared" si="95"/>
        <v>12335.4</v>
      </c>
      <c r="BF99" s="10"/>
      <c r="BG99" s="9">
        <f t="shared" si="96"/>
        <v>22992</v>
      </c>
      <c r="BH99" s="10"/>
      <c r="BI99" s="9">
        <f t="shared" si="97"/>
        <v>-10656.6</v>
      </c>
      <c r="BJ99" s="10"/>
      <c r="BK99" s="11">
        <f t="shared" si="98"/>
        <v>0.53651000000000004</v>
      </c>
    </row>
    <row r="100" spans="1:63" x14ac:dyDescent="0.3">
      <c r="A100" s="2"/>
      <c r="B100" s="2"/>
      <c r="C100" s="2"/>
      <c r="D100" s="2"/>
      <c r="E100" s="2"/>
      <c r="F100" s="2" t="s">
        <v>190</v>
      </c>
      <c r="G100" s="2"/>
      <c r="H100" s="2"/>
      <c r="I100" s="9">
        <v>25307.8</v>
      </c>
      <c r="J100" s="10"/>
      <c r="K100" s="9">
        <v>32621</v>
      </c>
      <c r="L100" s="10"/>
      <c r="M100" s="9">
        <f t="shared" si="83"/>
        <v>-7313.2</v>
      </c>
      <c r="N100" s="10"/>
      <c r="O100" s="11">
        <f t="shared" si="84"/>
        <v>0.77581</v>
      </c>
      <c r="P100" s="10"/>
      <c r="Q100" s="9">
        <v>24219.63</v>
      </c>
      <c r="R100" s="10"/>
      <c r="S100" s="9">
        <v>32621</v>
      </c>
      <c r="T100" s="10"/>
      <c r="U100" s="9">
        <f t="shared" si="85"/>
        <v>-8401.3700000000008</v>
      </c>
      <c r="V100" s="10"/>
      <c r="W100" s="11">
        <f t="shared" si="86"/>
        <v>0.74246000000000001</v>
      </c>
      <c r="X100" s="10"/>
      <c r="Y100" s="9">
        <v>23294.84</v>
      </c>
      <c r="Z100" s="10"/>
      <c r="AA100" s="9">
        <v>32621</v>
      </c>
      <c r="AB100" s="10"/>
      <c r="AC100" s="9">
        <f t="shared" si="87"/>
        <v>-9326.16</v>
      </c>
      <c r="AD100" s="10"/>
      <c r="AE100" s="11">
        <f t="shared" si="88"/>
        <v>0.71411000000000002</v>
      </c>
      <c r="AF100" s="10"/>
      <c r="AG100" s="9">
        <v>19332.16</v>
      </c>
      <c r="AH100" s="10"/>
      <c r="AI100" s="9">
        <v>32621</v>
      </c>
      <c r="AJ100" s="10"/>
      <c r="AK100" s="9">
        <f t="shared" si="89"/>
        <v>-13288.84</v>
      </c>
      <c r="AL100" s="10"/>
      <c r="AM100" s="11">
        <f t="shared" si="90"/>
        <v>0.59262999999999999</v>
      </c>
      <c r="AN100" s="10"/>
      <c r="AO100" s="9">
        <v>27967.15</v>
      </c>
      <c r="AP100" s="10"/>
      <c r="AQ100" s="9">
        <v>32621</v>
      </c>
      <c r="AR100" s="10"/>
      <c r="AS100" s="9">
        <f t="shared" si="91"/>
        <v>-4653.8500000000004</v>
      </c>
      <c r="AT100" s="10"/>
      <c r="AU100" s="11">
        <f t="shared" si="92"/>
        <v>0.85733999999999999</v>
      </c>
      <c r="AV100" s="10"/>
      <c r="AW100" s="9">
        <v>30075.9</v>
      </c>
      <c r="AX100" s="10"/>
      <c r="AY100" s="9">
        <v>32622</v>
      </c>
      <c r="AZ100" s="10"/>
      <c r="BA100" s="9">
        <f t="shared" si="93"/>
        <v>-2546.1</v>
      </c>
      <c r="BB100" s="10"/>
      <c r="BC100" s="11">
        <f t="shared" si="94"/>
        <v>0.92195000000000005</v>
      </c>
      <c r="BD100" s="10"/>
      <c r="BE100" s="9">
        <f t="shared" si="95"/>
        <v>150197.48000000001</v>
      </c>
      <c r="BF100" s="10"/>
      <c r="BG100" s="9">
        <f t="shared" si="96"/>
        <v>195727</v>
      </c>
      <c r="BH100" s="10"/>
      <c r="BI100" s="9">
        <f t="shared" si="97"/>
        <v>-45529.52</v>
      </c>
      <c r="BJ100" s="10"/>
      <c r="BK100" s="11">
        <f t="shared" si="98"/>
        <v>0.76737999999999995</v>
      </c>
    </row>
    <row r="101" spans="1:63" x14ac:dyDescent="0.3">
      <c r="A101" s="2"/>
      <c r="B101" s="2"/>
      <c r="C101" s="2"/>
      <c r="D101" s="2"/>
      <c r="E101" s="2"/>
      <c r="F101" s="2" t="s">
        <v>189</v>
      </c>
      <c r="G101" s="2"/>
      <c r="H101" s="2"/>
      <c r="I101" s="9">
        <v>2144.13</v>
      </c>
      <c r="J101" s="10"/>
      <c r="K101" s="9">
        <v>2500</v>
      </c>
      <c r="L101" s="10"/>
      <c r="M101" s="9">
        <f t="shared" si="83"/>
        <v>-355.87</v>
      </c>
      <c r="N101" s="10"/>
      <c r="O101" s="11">
        <f t="shared" si="84"/>
        <v>0.85765000000000002</v>
      </c>
      <c r="P101" s="10"/>
      <c r="Q101" s="9">
        <v>1961.21</v>
      </c>
      <c r="R101" s="10"/>
      <c r="S101" s="9">
        <v>2500</v>
      </c>
      <c r="T101" s="10"/>
      <c r="U101" s="9">
        <f t="shared" si="85"/>
        <v>-538.79</v>
      </c>
      <c r="V101" s="10"/>
      <c r="W101" s="11">
        <f t="shared" si="86"/>
        <v>0.78447999999999996</v>
      </c>
      <c r="X101" s="10"/>
      <c r="Y101" s="9">
        <v>1816.05</v>
      </c>
      <c r="Z101" s="10"/>
      <c r="AA101" s="9">
        <v>2500</v>
      </c>
      <c r="AB101" s="10"/>
      <c r="AC101" s="9">
        <f t="shared" si="87"/>
        <v>-683.95</v>
      </c>
      <c r="AD101" s="10"/>
      <c r="AE101" s="11">
        <f t="shared" si="88"/>
        <v>0.72641999999999995</v>
      </c>
      <c r="AF101" s="10"/>
      <c r="AG101" s="9">
        <v>1964.89</v>
      </c>
      <c r="AH101" s="10"/>
      <c r="AI101" s="9">
        <v>2500</v>
      </c>
      <c r="AJ101" s="10"/>
      <c r="AK101" s="9">
        <f t="shared" si="89"/>
        <v>-535.11</v>
      </c>
      <c r="AL101" s="10"/>
      <c r="AM101" s="11">
        <f t="shared" si="90"/>
        <v>0.78595999999999999</v>
      </c>
      <c r="AN101" s="10"/>
      <c r="AO101" s="9">
        <v>1964.89</v>
      </c>
      <c r="AP101" s="10"/>
      <c r="AQ101" s="9">
        <v>2500</v>
      </c>
      <c r="AR101" s="10"/>
      <c r="AS101" s="9">
        <f t="shared" si="91"/>
        <v>-535.11</v>
      </c>
      <c r="AT101" s="10"/>
      <c r="AU101" s="11">
        <f t="shared" si="92"/>
        <v>0.78595999999999999</v>
      </c>
      <c r="AV101" s="10"/>
      <c r="AW101" s="9">
        <v>1901.28</v>
      </c>
      <c r="AX101" s="10"/>
      <c r="AY101" s="9">
        <v>2500</v>
      </c>
      <c r="AZ101" s="10"/>
      <c r="BA101" s="9">
        <f t="shared" si="93"/>
        <v>-598.72</v>
      </c>
      <c r="BB101" s="10"/>
      <c r="BC101" s="11">
        <f t="shared" si="94"/>
        <v>0.76051000000000002</v>
      </c>
      <c r="BD101" s="10"/>
      <c r="BE101" s="9">
        <f t="shared" si="95"/>
        <v>11752.45</v>
      </c>
      <c r="BF101" s="10"/>
      <c r="BG101" s="9">
        <f t="shared" si="96"/>
        <v>15000</v>
      </c>
      <c r="BH101" s="10"/>
      <c r="BI101" s="9">
        <f t="shared" si="97"/>
        <v>-3247.55</v>
      </c>
      <c r="BJ101" s="10"/>
      <c r="BK101" s="11">
        <f t="shared" si="98"/>
        <v>0.78349999999999997</v>
      </c>
    </row>
    <row r="102" spans="1:63" x14ac:dyDescent="0.3">
      <c r="A102" s="2"/>
      <c r="B102" s="2"/>
      <c r="C102" s="2"/>
      <c r="D102" s="2"/>
      <c r="E102" s="2"/>
      <c r="F102" s="2" t="s">
        <v>188</v>
      </c>
      <c r="G102" s="2"/>
      <c r="H102" s="2"/>
      <c r="I102" s="9">
        <v>1973</v>
      </c>
      <c r="J102" s="10"/>
      <c r="K102" s="9">
        <v>2491</v>
      </c>
      <c r="L102" s="10"/>
      <c r="M102" s="9">
        <f t="shared" si="83"/>
        <v>-518</v>
      </c>
      <c r="N102" s="10"/>
      <c r="O102" s="11">
        <f t="shared" si="84"/>
        <v>0.79205000000000003</v>
      </c>
      <c r="P102" s="10"/>
      <c r="Q102" s="9">
        <v>1973</v>
      </c>
      <c r="R102" s="10"/>
      <c r="S102" s="9">
        <v>2491</v>
      </c>
      <c r="T102" s="10"/>
      <c r="U102" s="9">
        <f t="shared" si="85"/>
        <v>-518</v>
      </c>
      <c r="V102" s="10"/>
      <c r="W102" s="11">
        <f t="shared" si="86"/>
        <v>0.79205000000000003</v>
      </c>
      <c r="X102" s="10"/>
      <c r="Y102" s="9">
        <v>1534.4</v>
      </c>
      <c r="Z102" s="10"/>
      <c r="AA102" s="9">
        <v>2491</v>
      </c>
      <c r="AB102" s="10"/>
      <c r="AC102" s="9">
        <f t="shared" si="87"/>
        <v>-956.6</v>
      </c>
      <c r="AD102" s="10"/>
      <c r="AE102" s="11">
        <f t="shared" si="88"/>
        <v>0.61597999999999997</v>
      </c>
      <c r="AF102" s="10"/>
      <c r="AG102" s="9">
        <v>1973</v>
      </c>
      <c r="AH102" s="10"/>
      <c r="AI102" s="9">
        <v>2491</v>
      </c>
      <c r="AJ102" s="10"/>
      <c r="AK102" s="9">
        <f t="shared" si="89"/>
        <v>-518</v>
      </c>
      <c r="AL102" s="10"/>
      <c r="AM102" s="11">
        <f t="shared" si="90"/>
        <v>0.79205000000000003</v>
      </c>
      <c r="AN102" s="10"/>
      <c r="AO102" s="9">
        <v>1980.7</v>
      </c>
      <c r="AP102" s="10"/>
      <c r="AQ102" s="9">
        <v>2491</v>
      </c>
      <c r="AR102" s="10"/>
      <c r="AS102" s="9">
        <f t="shared" si="91"/>
        <v>-510.3</v>
      </c>
      <c r="AT102" s="10"/>
      <c r="AU102" s="11">
        <f t="shared" si="92"/>
        <v>0.79513999999999996</v>
      </c>
      <c r="AV102" s="10"/>
      <c r="AW102" s="9">
        <v>1973</v>
      </c>
      <c r="AX102" s="10"/>
      <c r="AY102" s="9">
        <v>2491</v>
      </c>
      <c r="AZ102" s="10"/>
      <c r="BA102" s="9">
        <f t="shared" si="93"/>
        <v>-518</v>
      </c>
      <c r="BB102" s="10"/>
      <c r="BC102" s="11">
        <f t="shared" si="94"/>
        <v>0.79205000000000003</v>
      </c>
      <c r="BD102" s="10"/>
      <c r="BE102" s="9">
        <f t="shared" si="95"/>
        <v>11407.1</v>
      </c>
      <c r="BF102" s="10"/>
      <c r="BG102" s="9">
        <f t="shared" si="96"/>
        <v>14946</v>
      </c>
      <c r="BH102" s="10"/>
      <c r="BI102" s="9">
        <f t="shared" si="97"/>
        <v>-3538.9</v>
      </c>
      <c r="BJ102" s="10"/>
      <c r="BK102" s="11">
        <f t="shared" si="98"/>
        <v>0.76322000000000001</v>
      </c>
    </row>
    <row r="103" spans="1:63" x14ac:dyDescent="0.3">
      <c r="A103" s="2"/>
      <c r="B103" s="2"/>
      <c r="C103" s="2"/>
      <c r="D103" s="2"/>
      <c r="E103" s="2"/>
      <c r="F103" s="2" t="s">
        <v>187</v>
      </c>
      <c r="G103" s="2"/>
      <c r="H103" s="2"/>
      <c r="I103" s="9">
        <v>1460.92</v>
      </c>
      <c r="J103" s="10"/>
      <c r="K103" s="9">
        <v>1810</v>
      </c>
      <c r="L103" s="10"/>
      <c r="M103" s="9">
        <f t="shared" si="83"/>
        <v>-349.08</v>
      </c>
      <c r="N103" s="10"/>
      <c r="O103" s="11">
        <f t="shared" si="84"/>
        <v>0.80713999999999997</v>
      </c>
      <c r="P103" s="10"/>
      <c r="Q103" s="9">
        <v>1460.92</v>
      </c>
      <c r="R103" s="10"/>
      <c r="S103" s="9">
        <v>1810</v>
      </c>
      <c r="T103" s="10"/>
      <c r="U103" s="9">
        <f t="shared" si="85"/>
        <v>-349.08</v>
      </c>
      <c r="V103" s="10"/>
      <c r="W103" s="11">
        <f t="shared" si="86"/>
        <v>0.80713999999999997</v>
      </c>
      <c r="X103" s="10"/>
      <c r="Y103" s="9">
        <v>1899.51</v>
      </c>
      <c r="Z103" s="10"/>
      <c r="AA103" s="9">
        <v>1810</v>
      </c>
      <c r="AB103" s="10"/>
      <c r="AC103" s="9">
        <f t="shared" si="87"/>
        <v>89.51</v>
      </c>
      <c r="AD103" s="10"/>
      <c r="AE103" s="11">
        <f t="shared" si="88"/>
        <v>1.04945</v>
      </c>
      <c r="AF103" s="10"/>
      <c r="AG103" s="9">
        <v>1462.49</v>
      </c>
      <c r="AH103" s="10"/>
      <c r="AI103" s="9">
        <v>1810</v>
      </c>
      <c r="AJ103" s="10"/>
      <c r="AK103" s="9">
        <f t="shared" si="89"/>
        <v>-347.51</v>
      </c>
      <c r="AL103" s="10"/>
      <c r="AM103" s="11">
        <f t="shared" si="90"/>
        <v>0.80801000000000001</v>
      </c>
      <c r="AN103" s="10"/>
      <c r="AO103" s="9">
        <v>1453.22</v>
      </c>
      <c r="AP103" s="10"/>
      <c r="AQ103" s="9">
        <v>1810</v>
      </c>
      <c r="AR103" s="10"/>
      <c r="AS103" s="9">
        <f t="shared" si="91"/>
        <v>-356.78</v>
      </c>
      <c r="AT103" s="10"/>
      <c r="AU103" s="11">
        <f t="shared" si="92"/>
        <v>0.80288000000000004</v>
      </c>
      <c r="AV103" s="10"/>
      <c r="AW103" s="9">
        <v>1460.91</v>
      </c>
      <c r="AX103" s="10"/>
      <c r="AY103" s="9">
        <v>1810</v>
      </c>
      <c r="AZ103" s="10"/>
      <c r="BA103" s="9">
        <f t="shared" si="93"/>
        <v>-349.09</v>
      </c>
      <c r="BB103" s="10"/>
      <c r="BC103" s="11">
        <f t="shared" si="94"/>
        <v>0.80713000000000001</v>
      </c>
      <c r="BD103" s="10"/>
      <c r="BE103" s="9">
        <f t="shared" si="95"/>
        <v>9197.9699999999993</v>
      </c>
      <c r="BF103" s="10"/>
      <c r="BG103" s="9">
        <f t="shared" si="96"/>
        <v>10860</v>
      </c>
      <c r="BH103" s="10"/>
      <c r="BI103" s="9">
        <f t="shared" si="97"/>
        <v>-1662.03</v>
      </c>
      <c r="BJ103" s="10"/>
      <c r="BK103" s="11">
        <f t="shared" si="98"/>
        <v>0.84696000000000005</v>
      </c>
    </row>
    <row r="104" spans="1:63" x14ac:dyDescent="0.3">
      <c r="A104" s="2"/>
      <c r="B104" s="2"/>
      <c r="C104" s="2"/>
      <c r="D104" s="2"/>
      <c r="E104" s="2"/>
      <c r="F104" s="2" t="s">
        <v>186</v>
      </c>
      <c r="G104" s="2"/>
      <c r="H104" s="2"/>
      <c r="I104" s="9">
        <v>83.34</v>
      </c>
      <c r="J104" s="10"/>
      <c r="K104" s="9">
        <v>83</v>
      </c>
      <c r="L104" s="10"/>
      <c r="M104" s="9">
        <f t="shared" si="83"/>
        <v>0.34</v>
      </c>
      <c r="N104" s="10"/>
      <c r="O104" s="11">
        <f t="shared" si="84"/>
        <v>1.0041</v>
      </c>
      <c r="P104" s="10"/>
      <c r="Q104" s="9">
        <v>83.34</v>
      </c>
      <c r="R104" s="10"/>
      <c r="S104" s="9">
        <v>83</v>
      </c>
      <c r="T104" s="10"/>
      <c r="U104" s="9">
        <f t="shared" si="85"/>
        <v>0.34</v>
      </c>
      <c r="V104" s="10"/>
      <c r="W104" s="11">
        <f t="shared" si="86"/>
        <v>1.0041</v>
      </c>
      <c r="X104" s="10"/>
      <c r="Y104" s="9">
        <v>83.34</v>
      </c>
      <c r="Z104" s="10"/>
      <c r="AA104" s="9">
        <v>83</v>
      </c>
      <c r="AB104" s="10"/>
      <c r="AC104" s="9">
        <f t="shared" si="87"/>
        <v>0.34</v>
      </c>
      <c r="AD104" s="10"/>
      <c r="AE104" s="11">
        <f t="shared" si="88"/>
        <v>1.0041</v>
      </c>
      <c r="AF104" s="10"/>
      <c r="AG104" s="9">
        <v>83.34</v>
      </c>
      <c r="AH104" s="10"/>
      <c r="AI104" s="9">
        <v>83</v>
      </c>
      <c r="AJ104" s="10"/>
      <c r="AK104" s="9">
        <f t="shared" si="89"/>
        <v>0.34</v>
      </c>
      <c r="AL104" s="10"/>
      <c r="AM104" s="11">
        <f t="shared" si="90"/>
        <v>1.0041</v>
      </c>
      <c r="AN104" s="10"/>
      <c r="AO104" s="9">
        <v>83.34</v>
      </c>
      <c r="AP104" s="10"/>
      <c r="AQ104" s="9">
        <v>83</v>
      </c>
      <c r="AR104" s="10"/>
      <c r="AS104" s="9">
        <f t="shared" si="91"/>
        <v>0.34</v>
      </c>
      <c r="AT104" s="10"/>
      <c r="AU104" s="11">
        <f t="shared" si="92"/>
        <v>1.0041</v>
      </c>
      <c r="AV104" s="10"/>
      <c r="AW104" s="9">
        <v>83.34</v>
      </c>
      <c r="AX104" s="10"/>
      <c r="AY104" s="9">
        <v>83</v>
      </c>
      <c r="AZ104" s="10"/>
      <c r="BA104" s="9">
        <f t="shared" si="93"/>
        <v>0.34</v>
      </c>
      <c r="BB104" s="10"/>
      <c r="BC104" s="11">
        <f t="shared" si="94"/>
        <v>1.0041</v>
      </c>
      <c r="BD104" s="10"/>
      <c r="BE104" s="9">
        <f t="shared" si="95"/>
        <v>500.04</v>
      </c>
      <c r="BF104" s="10"/>
      <c r="BG104" s="9">
        <f t="shared" si="96"/>
        <v>498</v>
      </c>
      <c r="BH104" s="10"/>
      <c r="BI104" s="9">
        <f t="shared" si="97"/>
        <v>2.04</v>
      </c>
      <c r="BJ104" s="10"/>
      <c r="BK104" s="11">
        <f t="shared" si="98"/>
        <v>1.0041</v>
      </c>
    </row>
    <row r="105" spans="1:63" ht="19.5" hidden="1" thickBot="1" x14ac:dyDescent="0.35">
      <c r="A105" s="2"/>
      <c r="B105" s="2"/>
      <c r="C105" s="2"/>
      <c r="D105" s="2"/>
      <c r="E105" s="2"/>
      <c r="F105" s="2" t="s">
        <v>185</v>
      </c>
      <c r="G105" s="2"/>
      <c r="H105" s="2"/>
      <c r="I105" s="12">
        <v>0</v>
      </c>
      <c r="J105" s="10"/>
      <c r="K105" s="12">
        <v>0</v>
      </c>
      <c r="L105" s="10"/>
      <c r="M105" s="12">
        <f t="shared" si="83"/>
        <v>0</v>
      </c>
      <c r="N105" s="10"/>
      <c r="O105" s="13">
        <f t="shared" si="84"/>
        <v>0</v>
      </c>
      <c r="P105" s="10"/>
      <c r="Q105" s="12">
        <v>0</v>
      </c>
      <c r="R105" s="10"/>
      <c r="S105" s="12">
        <v>0</v>
      </c>
      <c r="T105" s="10"/>
      <c r="U105" s="12">
        <f t="shared" si="85"/>
        <v>0</v>
      </c>
      <c r="V105" s="10"/>
      <c r="W105" s="13">
        <f t="shared" si="86"/>
        <v>0</v>
      </c>
      <c r="X105" s="10"/>
      <c r="Y105" s="12">
        <v>0</v>
      </c>
      <c r="Z105" s="10"/>
      <c r="AA105" s="12">
        <v>0</v>
      </c>
      <c r="AB105" s="10"/>
      <c r="AC105" s="12">
        <f t="shared" si="87"/>
        <v>0</v>
      </c>
      <c r="AD105" s="10"/>
      <c r="AE105" s="13">
        <f t="shared" si="88"/>
        <v>0</v>
      </c>
      <c r="AF105" s="10"/>
      <c r="AG105" s="12">
        <v>0</v>
      </c>
      <c r="AH105" s="10"/>
      <c r="AI105" s="12">
        <v>0</v>
      </c>
      <c r="AJ105" s="10"/>
      <c r="AK105" s="12">
        <f t="shared" si="89"/>
        <v>0</v>
      </c>
      <c r="AL105" s="10"/>
      <c r="AM105" s="13">
        <f t="shared" si="90"/>
        <v>0</v>
      </c>
      <c r="AN105" s="10"/>
      <c r="AO105" s="12">
        <v>0</v>
      </c>
      <c r="AP105" s="10"/>
      <c r="AQ105" s="12">
        <v>0</v>
      </c>
      <c r="AR105" s="10"/>
      <c r="AS105" s="12">
        <f t="shared" si="91"/>
        <v>0</v>
      </c>
      <c r="AT105" s="10"/>
      <c r="AU105" s="13">
        <f t="shared" si="92"/>
        <v>0</v>
      </c>
      <c r="AV105" s="10"/>
      <c r="AW105" s="12">
        <v>0</v>
      </c>
      <c r="AX105" s="10"/>
      <c r="AY105" s="12">
        <v>0</v>
      </c>
      <c r="AZ105" s="10"/>
      <c r="BA105" s="12">
        <f t="shared" si="93"/>
        <v>0</v>
      </c>
      <c r="BB105" s="10"/>
      <c r="BC105" s="13">
        <f t="shared" si="94"/>
        <v>0</v>
      </c>
      <c r="BD105" s="10"/>
      <c r="BE105" s="12">
        <f t="shared" si="95"/>
        <v>0</v>
      </c>
      <c r="BF105" s="10"/>
      <c r="BG105" s="12">
        <f t="shared" si="96"/>
        <v>0</v>
      </c>
      <c r="BH105" s="10"/>
      <c r="BI105" s="12">
        <f t="shared" si="97"/>
        <v>0</v>
      </c>
      <c r="BJ105" s="10"/>
      <c r="BK105" s="13">
        <f t="shared" si="98"/>
        <v>0</v>
      </c>
    </row>
    <row r="106" spans="1:63" x14ac:dyDescent="0.3">
      <c r="A106" s="2"/>
      <c r="B106" s="2"/>
      <c r="C106" s="2"/>
      <c r="D106" s="2"/>
      <c r="E106" s="2" t="s">
        <v>184</v>
      </c>
      <c r="F106" s="2"/>
      <c r="G106" s="2"/>
      <c r="H106" s="2"/>
      <c r="I106" s="9">
        <f>ROUND(SUM(I96:I105),5)</f>
        <v>37462.79</v>
      </c>
      <c r="J106" s="10"/>
      <c r="K106" s="9">
        <f>ROUND(SUM(K96:K105),5)</f>
        <v>54416</v>
      </c>
      <c r="L106" s="10"/>
      <c r="M106" s="9">
        <f t="shared" si="83"/>
        <v>-16953.21</v>
      </c>
      <c r="N106" s="10"/>
      <c r="O106" s="11">
        <f t="shared" si="84"/>
        <v>0.68845000000000001</v>
      </c>
      <c r="P106" s="10"/>
      <c r="Q106" s="9">
        <f>ROUND(SUM(Q96:Q105),5)</f>
        <v>41719.65</v>
      </c>
      <c r="R106" s="10"/>
      <c r="S106" s="9">
        <f>ROUND(SUM(S96:S105),5)</f>
        <v>54416</v>
      </c>
      <c r="T106" s="10"/>
      <c r="U106" s="9">
        <f t="shared" si="85"/>
        <v>-12696.35</v>
      </c>
      <c r="V106" s="10"/>
      <c r="W106" s="11">
        <f t="shared" si="86"/>
        <v>0.76668000000000003</v>
      </c>
      <c r="X106" s="10"/>
      <c r="Y106" s="9">
        <f>ROUND(SUM(Y96:Y105),5)</f>
        <v>38288.120000000003</v>
      </c>
      <c r="Z106" s="10"/>
      <c r="AA106" s="9">
        <f>ROUND(SUM(AA96:AA105),5)</f>
        <v>54417</v>
      </c>
      <c r="AB106" s="10"/>
      <c r="AC106" s="9">
        <f t="shared" si="87"/>
        <v>-16128.88</v>
      </c>
      <c r="AD106" s="10"/>
      <c r="AE106" s="11">
        <f t="shared" si="88"/>
        <v>0.70360999999999996</v>
      </c>
      <c r="AF106" s="10"/>
      <c r="AG106" s="9">
        <f>ROUND(SUM(AG96:AG105),5)</f>
        <v>34673.730000000003</v>
      </c>
      <c r="AH106" s="10"/>
      <c r="AI106" s="9">
        <f>ROUND(SUM(AI96:AI105),5)</f>
        <v>54417</v>
      </c>
      <c r="AJ106" s="10"/>
      <c r="AK106" s="9">
        <f t="shared" si="89"/>
        <v>-19743.27</v>
      </c>
      <c r="AL106" s="10"/>
      <c r="AM106" s="11">
        <f t="shared" si="90"/>
        <v>0.63719000000000003</v>
      </c>
      <c r="AN106" s="10"/>
      <c r="AO106" s="9">
        <f>ROUND(SUM(AO96:AO105),5)</f>
        <v>44606.02</v>
      </c>
      <c r="AP106" s="10"/>
      <c r="AQ106" s="9">
        <f>ROUND(SUM(AQ96:AQ105),5)</f>
        <v>54417</v>
      </c>
      <c r="AR106" s="10"/>
      <c r="AS106" s="9">
        <f t="shared" si="91"/>
        <v>-9810.98</v>
      </c>
      <c r="AT106" s="10"/>
      <c r="AU106" s="11">
        <f t="shared" si="92"/>
        <v>0.81971000000000005</v>
      </c>
      <c r="AV106" s="10"/>
      <c r="AW106" s="9">
        <f>ROUND(SUM(AW96:AW105),5)</f>
        <v>56556.39</v>
      </c>
      <c r="AX106" s="10"/>
      <c r="AY106" s="9">
        <f>ROUND(SUM(AY96:AY105),5)</f>
        <v>54418</v>
      </c>
      <c r="AZ106" s="10"/>
      <c r="BA106" s="9">
        <f t="shared" si="93"/>
        <v>2138.39</v>
      </c>
      <c r="BB106" s="10"/>
      <c r="BC106" s="11">
        <f t="shared" si="94"/>
        <v>1.0392999999999999</v>
      </c>
      <c r="BD106" s="10"/>
      <c r="BE106" s="9">
        <f t="shared" si="95"/>
        <v>253306.7</v>
      </c>
      <c r="BF106" s="10"/>
      <c r="BG106" s="9">
        <f t="shared" si="96"/>
        <v>326501</v>
      </c>
      <c r="BH106" s="10"/>
      <c r="BI106" s="9">
        <f t="shared" si="97"/>
        <v>-73194.3</v>
      </c>
      <c r="BJ106" s="10"/>
      <c r="BK106" s="11">
        <f t="shared" si="98"/>
        <v>0.77581999999999995</v>
      </c>
    </row>
    <row r="107" spans="1:63" x14ac:dyDescent="0.3">
      <c r="A107" s="2"/>
      <c r="B107" s="2"/>
      <c r="C107" s="2"/>
      <c r="D107" s="2"/>
      <c r="E107" s="2" t="s">
        <v>183</v>
      </c>
      <c r="F107" s="2"/>
      <c r="G107" s="2"/>
      <c r="H107" s="2"/>
      <c r="I107" s="9"/>
      <c r="J107" s="10"/>
      <c r="K107" s="9"/>
      <c r="L107" s="10"/>
      <c r="M107" s="9"/>
      <c r="N107" s="10"/>
      <c r="O107" s="11"/>
      <c r="P107" s="10"/>
      <c r="Q107" s="9"/>
      <c r="R107" s="10"/>
      <c r="S107" s="9"/>
      <c r="T107" s="10"/>
      <c r="U107" s="9"/>
      <c r="V107" s="10"/>
      <c r="W107" s="11"/>
      <c r="X107" s="10"/>
      <c r="Y107" s="9"/>
      <c r="Z107" s="10"/>
      <c r="AA107" s="9"/>
      <c r="AB107" s="10"/>
      <c r="AC107" s="9"/>
      <c r="AD107" s="10"/>
      <c r="AE107" s="11"/>
      <c r="AF107" s="10"/>
      <c r="AG107" s="9"/>
      <c r="AH107" s="10"/>
      <c r="AI107" s="9"/>
      <c r="AJ107" s="10"/>
      <c r="AK107" s="9"/>
      <c r="AL107" s="10"/>
      <c r="AM107" s="11"/>
      <c r="AN107" s="10"/>
      <c r="AO107" s="9"/>
      <c r="AP107" s="10"/>
      <c r="AQ107" s="9"/>
      <c r="AR107" s="10"/>
      <c r="AS107" s="9"/>
      <c r="AT107" s="10"/>
      <c r="AU107" s="11"/>
      <c r="AV107" s="10"/>
      <c r="AW107" s="9"/>
      <c r="AX107" s="10"/>
      <c r="AY107" s="9"/>
      <c r="AZ107" s="10"/>
      <c r="BA107" s="9"/>
      <c r="BB107" s="10"/>
      <c r="BC107" s="11"/>
      <c r="BD107" s="10"/>
      <c r="BE107" s="9"/>
      <c r="BF107" s="10"/>
      <c r="BG107" s="9"/>
      <c r="BH107" s="10"/>
      <c r="BI107" s="9"/>
      <c r="BJ107" s="10"/>
      <c r="BK107" s="11"/>
    </row>
    <row r="108" spans="1:63" hidden="1" x14ac:dyDescent="0.3">
      <c r="A108" s="2"/>
      <c r="B108" s="2"/>
      <c r="C108" s="2"/>
      <c r="D108" s="2"/>
      <c r="E108" s="2"/>
      <c r="F108" s="2" t="s">
        <v>182</v>
      </c>
      <c r="G108" s="2"/>
      <c r="H108" s="2"/>
      <c r="I108" s="9">
        <v>0</v>
      </c>
      <c r="J108" s="10"/>
      <c r="K108" s="9">
        <v>0</v>
      </c>
      <c r="L108" s="10"/>
      <c r="M108" s="9">
        <f>ROUND((I108-K108),5)</f>
        <v>0</v>
      </c>
      <c r="N108" s="10"/>
      <c r="O108" s="11">
        <f>ROUND(IF(K108=0, IF(I108=0, 0, 1), I108/K108),5)</f>
        <v>0</v>
      </c>
      <c r="P108" s="10"/>
      <c r="Q108" s="9">
        <v>0</v>
      </c>
      <c r="R108" s="10"/>
      <c r="S108" s="9">
        <v>0</v>
      </c>
      <c r="T108" s="10"/>
      <c r="U108" s="9">
        <f>ROUND((Q108-S108),5)</f>
        <v>0</v>
      </c>
      <c r="V108" s="10"/>
      <c r="W108" s="11">
        <f>ROUND(IF(S108=0, IF(Q108=0, 0, 1), Q108/S108),5)</f>
        <v>0</v>
      </c>
      <c r="X108" s="10"/>
      <c r="Y108" s="9">
        <v>0</v>
      </c>
      <c r="Z108" s="10"/>
      <c r="AA108" s="9">
        <v>0</v>
      </c>
      <c r="AB108" s="10"/>
      <c r="AC108" s="9">
        <f>ROUND((Y108-AA108),5)</f>
        <v>0</v>
      </c>
      <c r="AD108" s="10"/>
      <c r="AE108" s="11">
        <f>ROUND(IF(AA108=0, IF(Y108=0, 0, 1), Y108/AA108),5)</f>
        <v>0</v>
      </c>
      <c r="AF108" s="10"/>
      <c r="AG108" s="9">
        <v>0</v>
      </c>
      <c r="AH108" s="10"/>
      <c r="AI108" s="9">
        <v>0</v>
      </c>
      <c r="AJ108" s="10"/>
      <c r="AK108" s="9">
        <f>ROUND((AG108-AI108),5)</f>
        <v>0</v>
      </c>
      <c r="AL108" s="10"/>
      <c r="AM108" s="11">
        <f>ROUND(IF(AI108=0, IF(AG108=0, 0, 1), AG108/AI108),5)</f>
        <v>0</v>
      </c>
      <c r="AN108" s="10"/>
      <c r="AO108" s="9">
        <v>0</v>
      </c>
      <c r="AP108" s="10"/>
      <c r="AQ108" s="9">
        <v>0</v>
      </c>
      <c r="AR108" s="10"/>
      <c r="AS108" s="9">
        <f>ROUND((AO108-AQ108),5)</f>
        <v>0</v>
      </c>
      <c r="AT108" s="10"/>
      <c r="AU108" s="11">
        <f>ROUND(IF(AQ108=0, IF(AO108=0, 0, 1), AO108/AQ108),5)</f>
        <v>0</v>
      </c>
      <c r="AV108" s="10"/>
      <c r="AW108" s="9">
        <v>0</v>
      </c>
      <c r="AX108" s="10"/>
      <c r="AY108" s="9">
        <v>0</v>
      </c>
      <c r="AZ108" s="10"/>
      <c r="BA108" s="9">
        <f>ROUND((AW108-AY108),5)</f>
        <v>0</v>
      </c>
      <c r="BB108" s="10"/>
      <c r="BC108" s="11">
        <f>ROUND(IF(AY108=0, IF(AW108=0, 0, 1), AW108/AY108),5)</f>
        <v>0</v>
      </c>
      <c r="BD108" s="10"/>
      <c r="BE108" s="9">
        <f>ROUND(I108+Q108+Y108+AG108+AO108+AW108,5)</f>
        <v>0</v>
      </c>
      <c r="BF108" s="10"/>
      <c r="BG108" s="9">
        <f>ROUND(K108+S108+AA108+AI108+AQ108+AY108,5)</f>
        <v>0</v>
      </c>
      <c r="BH108" s="10"/>
      <c r="BI108" s="9">
        <f>ROUND((BE108-BG108),5)</f>
        <v>0</v>
      </c>
      <c r="BJ108" s="10"/>
      <c r="BK108" s="11">
        <f>ROUND(IF(BG108=0, IF(BE108=0, 0, 1), BE108/BG108),5)</f>
        <v>0</v>
      </c>
    </row>
    <row r="109" spans="1:63" x14ac:dyDescent="0.3">
      <c r="A109" s="2"/>
      <c r="B109" s="2"/>
      <c r="C109" s="2"/>
      <c r="D109" s="2"/>
      <c r="E109" s="2"/>
      <c r="F109" s="2" t="s">
        <v>181</v>
      </c>
      <c r="G109" s="2"/>
      <c r="H109" s="2"/>
      <c r="I109" s="9">
        <v>847.89</v>
      </c>
      <c r="J109" s="10"/>
      <c r="K109" s="9">
        <v>594</v>
      </c>
      <c r="L109" s="10"/>
      <c r="M109" s="9">
        <f>ROUND((I109-K109),5)</f>
        <v>253.89</v>
      </c>
      <c r="N109" s="10"/>
      <c r="O109" s="11">
        <f>ROUND(IF(K109=0, IF(I109=0, 0, 1), I109/K109),5)</f>
        <v>1.4274199999999999</v>
      </c>
      <c r="P109" s="10"/>
      <c r="Q109" s="9">
        <v>4270.8900000000003</v>
      </c>
      <c r="R109" s="10"/>
      <c r="S109" s="9">
        <v>594</v>
      </c>
      <c r="T109" s="10"/>
      <c r="U109" s="9">
        <f>ROUND((Q109-S109),5)</f>
        <v>3676.89</v>
      </c>
      <c r="V109" s="10"/>
      <c r="W109" s="11">
        <f>ROUND(IF(S109=0, IF(Q109=0, 0, 1), Q109/S109),5)</f>
        <v>7.1900500000000003</v>
      </c>
      <c r="X109" s="10"/>
      <c r="Y109" s="9">
        <v>1972.62</v>
      </c>
      <c r="Z109" s="10"/>
      <c r="AA109" s="9">
        <v>594</v>
      </c>
      <c r="AB109" s="10"/>
      <c r="AC109" s="9">
        <f>ROUND((Y109-AA109),5)</f>
        <v>1378.62</v>
      </c>
      <c r="AD109" s="10"/>
      <c r="AE109" s="11">
        <f>ROUND(IF(AA109=0, IF(Y109=0, 0, 1), Y109/AA109),5)</f>
        <v>3.32091</v>
      </c>
      <c r="AF109" s="10"/>
      <c r="AG109" s="9">
        <v>875</v>
      </c>
      <c r="AH109" s="10"/>
      <c r="AI109" s="9">
        <v>594</v>
      </c>
      <c r="AJ109" s="10"/>
      <c r="AK109" s="9">
        <f>ROUND((AG109-AI109),5)</f>
        <v>281</v>
      </c>
      <c r="AL109" s="10"/>
      <c r="AM109" s="11">
        <f>ROUND(IF(AI109=0, IF(AG109=0, 0, 1), AG109/AI109),5)</f>
        <v>1.47306</v>
      </c>
      <c r="AN109" s="10"/>
      <c r="AO109" s="9">
        <v>1100</v>
      </c>
      <c r="AP109" s="10"/>
      <c r="AQ109" s="9">
        <v>594</v>
      </c>
      <c r="AR109" s="10"/>
      <c r="AS109" s="9">
        <f>ROUND((AO109-AQ109),5)</f>
        <v>506</v>
      </c>
      <c r="AT109" s="10"/>
      <c r="AU109" s="11">
        <f>ROUND(IF(AQ109=0, IF(AO109=0, 0, 1), AO109/AQ109),5)</f>
        <v>1.85185</v>
      </c>
      <c r="AV109" s="10"/>
      <c r="AW109" s="9">
        <v>4424.33</v>
      </c>
      <c r="AX109" s="10"/>
      <c r="AY109" s="9">
        <v>594</v>
      </c>
      <c r="AZ109" s="10"/>
      <c r="BA109" s="9">
        <f>ROUND((AW109-AY109),5)</f>
        <v>3830.33</v>
      </c>
      <c r="BB109" s="10"/>
      <c r="BC109" s="11">
        <f>ROUND(IF(AY109=0, IF(AW109=0, 0, 1), AW109/AY109),5)</f>
        <v>7.4483699999999997</v>
      </c>
      <c r="BD109" s="10"/>
      <c r="BE109" s="9">
        <f>ROUND(I109+Q109+Y109+AG109+AO109+AW109,5)</f>
        <v>13490.73</v>
      </c>
      <c r="BF109" s="10"/>
      <c r="BG109" s="9">
        <f>ROUND(K109+S109+AA109+AI109+AQ109+AY109,5)</f>
        <v>3564</v>
      </c>
      <c r="BH109" s="10"/>
      <c r="BI109" s="9">
        <f>ROUND((BE109-BG109),5)</f>
        <v>9926.73</v>
      </c>
      <c r="BJ109" s="10"/>
      <c r="BK109" s="24">
        <f>ROUND(IF(BG109=0, IF(BE109=0, 0, 1), BE109/BG109),5)</f>
        <v>3.7852800000000002</v>
      </c>
    </row>
    <row r="110" spans="1:63" x14ac:dyDescent="0.3">
      <c r="A110" s="2"/>
      <c r="B110" s="2"/>
      <c r="C110" s="2"/>
      <c r="D110" s="2"/>
      <c r="E110" s="2"/>
      <c r="F110" s="2" t="s">
        <v>180</v>
      </c>
      <c r="G110" s="2"/>
      <c r="H110" s="2"/>
      <c r="I110" s="9"/>
      <c r="J110" s="10"/>
      <c r="K110" s="9"/>
      <c r="L110" s="10"/>
      <c r="M110" s="9"/>
      <c r="N110" s="10"/>
      <c r="O110" s="11"/>
      <c r="P110" s="10"/>
      <c r="Q110" s="9"/>
      <c r="R110" s="10"/>
      <c r="S110" s="9"/>
      <c r="T110" s="10"/>
      <c r="U110" s="9"/>
      <c r="V110" s="10"/>
      <c r="W110" s="11"/>
      <c r="X110" s="10"/>
      <c r="Y110" s="9"/>
      <c r="Z110" s="10"/>
      <c r="AA110" s="9"/>
      <c r="AB110" s="10"/>
      <c r="AC110" s="9"/>
      <c r="AD110" s="10"/>
      <c r="AE110" s="11"/>
      <c r="AF110" s="10"/>
      <c r="AG110" s="9"/>
      <c r="AH110" s="10"/>
      <c r="AI110" s="9"/>
      <c r="AJ110" s="10"/>
      <c r="AK110" s="9"/>
      <c r="AL110" s="10"/>
      <c r="AM110" s="11"/>
      <c r="AN110" s="10"/>
      <c r="AO110" s="9"/>
      <c r="AP110" s="10"/>
      <c r="AQ110" s="9"/>
      <c r="AR110" s="10"/>
      <c r="AS110" s="9"/>
      <c r="AT110" s="10"/>
      <c r="AU110" s="11"/>
      <c r="AV110" s="10"/>
      <c r="AW110" s="9"/>
      <c r="AX110" s="10"/>
      <c r="AY110" s="9"/>
      <c r="AZ110" s="10"/>
      <c r="BA110" s="9"/>
      <c r="BB110" s="10"/>
      <c r="BC110" s="11"/>
      <c r="BD110" s="10"/>
      <c r="BE110" s="9"/>
      <c r="BF110" s="10"/>
      <c r="BG110" s="9"/>
      <c r="BH110" s="10"/>
      <c r="BI110" s="9"/>
      <c r="BJ110" s="10"/>
      <c r="BK110" s="11"/>
    </row>
    <row r="111" spans="1:63" x14ac:dyDescent="0.3">
      <c r="A111" s="2"/>
      <c r="B111" s="2"/>
      <c r="C111" s="2"/>
      <c r="D111" s="2"/>
      <c r="E111" s="2"/>
      <c r="F111" s="2"/>
      <c r="G111" s="2" t="s">
        <v>179</v>
      </c>
      <c r="H111" s="2"/>
      <c r="I111" s="9">
        <v>60514.64</v>
      </c>
      <c r="J111" s="10"/>
      <c r="K111" s="9">
        <v>416</v>
      </c>
      <c r="L111" s="10"/>
      <c r="M111" s="9">
        <f t="shared" ref="M111:M123" si="99">ROUND((I111-K111),5)</f>
        <v>60098.64</v>
      </c>
      <c r="N111" s="10"/>
      <c r="O111" s="11">
        <f t="shared" ref="O111:O123" si="100">ROUND(IF(K111=0, IF(I111=0, 0, 1), I111/K111),5)</f>
        <v>145.46788000000001</v>
      </c>
      <c r="P111" s="10"/>
      <c r="Q111" s="9">
        <v>0</v>
      </c>
      <c r="R111" s="10"/>
      <c r="S111" s="9">
        <v>416</v>
      </c>
      <c r="T111" s="10"/>
      <c r="U111" s="9">
        <f t="shared" ref="U111:U123" si="101">ROUND((Q111-S111),5)</f>
        <v>-416</v>
      </c>
      <c r="V111" s="10"/>
      <c r="W111" s="11">
        <f t="shared" ref="W111:W123" si="102">ROUND(IF(S111=0, IF(Q111=0, 0, 1), Q111/S111),5)</f>
        <v>0</v>
      </c>
      <c r="X111" s="10"/>
      <c r="Y111" s="9">
        <v>0</v>
      </c>
      <c r="Z111" s="10"/>
      <c r="AA111" s="9">
        <v>416</v>
      </c>
      <c r="AB111" s="10"/>
      <c r="AC111" s="9">
        <f t="shared" ref="AC111:AC123" si="103">ROUND((Y111-AA111),5)</f>
        <v>-416</v>
      </c>
      <c r="AD111" s="10"/>
      <c r="AE111" s="11">
        <f t="shared" ref="AE111:AE123" si="104">ROUND(IF(AA111=0, IF(Y111=0, 0, 1), Y111/AA111),5)</f>
        <v>0</v>
      </c>
      <c r="AF111" s="10"/>
      <c r="AG111" s="9">
        <v>0</v>
      </c>
      <c r="AH111" s="10"/>
      <c r="AI111" s="9">
        <v>416</v>
      </c>
      <c r="AJ111" s="10"/>
      <c r="AK111" s="9">
        <f t="shared" ref="AK111:AK123" si="105">ROUND((AG111-AI111),5)</f>
        <v>-416</v>
      </c>
      <c r="AL111" s="10"/>
      <c r="AM111" s="11">
        <f t="shared" ref="AM111:AM123" si="106">ROUND(IF(AI111=0, IF(AG111=0, 0, 1), AG111/AI111),5)</f>
        <v>0</v>
      </c>
      <c r="AN111" s="10"/>
      <c r="AO111" s="9">
        <v>0</v>
      </c>
      <c r="AP111" s="10"/>
      <c r="AQ111" s="9">
        <v>417</v>
      </c>
      <c r="AR111" s="10"/>
      <c r="AS111" s="9">
        <f t="shared" ref="AS111:AS123" si="107">ROUND((AO111-AQ111),5)</f>
        <v>-417</v>
      </c>
      <c r="AT111" s="10"/>
      <c r="AU111" s="11">
        <f t="shared" ref="AU111:AU123" si="108">ROUND(IF(AQ111=0, IF(AO111=0, 0, 1), AO111/AQ111),5)</f>
        <v>0</v>
      </c>
      <c r="AV111" s="10"/>
      <c r="AW111" s="9">
        <v>0</v>
      </c>
      <c r="AX111" s="10"/>
      <c r="AY111" s="9">
        <v>417</v>
      </c>
      <c r="AZ111" s="10"/>
      <c r="BA111" s="9">
        <f t="shared" ref="BA111:BA123" si="109">ROUND((AW111-AY111),5)</f>
        <v>-417</v>
      </c>
      <c r="BB111" s="10"/>
      <c r="BC111" s="11">
        <f t="shared" ref="BC111:BC123" si="110">ROUND(IF(AY111=0, IF(AW111=0, 0, 1), AW111/AY111),5)</f>
        <v>0</v>
      </c>
      <c r="BD111" s="10"/>
      <c r="BE111" s="9">
        <f t="shared" ref="BE111:BE123" si="111">ROUND(I111+Q111+Y111+AG111+AO111+AW111,5)</f>
        <v>60514.64</v>
      </c>
      <c r="BF111" s="10"/>
      <c r="BG111" s="9">
        <f t="shared" ref="BG111:BG123" si="112">ROUND(K111+S111+AA111+AI111+AQ111+AY111,5)</f>
        <v>2498</v>
      </c>
      <c r="BH111" s="10"/>
      <c r="BI111" s="9">
        <f t="shared" ref="BI111:BI123" si="113">ROUND((BE111-BG111),5)</f>
        <v>58016.639999999999</v>
      </c>
      <c r="BJ111" s="10"/>
      <c r="BK111" s="11">
        <f t="shared" ref="BK111:BK123" si="114">ROUND(IF(BG111=0, IF(BE111=0, 0, 1), BE111/BG111),5)</f>
        <v>24.225239999999999</v>
      </c>
    </row>
    <row r="112" spans="1:63" x14ac:dyDescent="0.3">
      <c r="A112" s="2"/>
      <c r="B112" s="2"/>
      <c r="C112" s="2"/>
      <c r="D112" s="2"/>
      <c r="E112" s="2"/>
      <c r="F112" s="2"/>
      <c r="G112" s="2" t="s">
        <v>178</v>
      </c>
      <c r="H112" s="2"/>
      <c r="I112" s="9">
        <v>199.78</v>
      </c>
      <c r="J112" s="10"/>
      <c r="K112" s="9">
        <v>0</v>
      </c>
      <c r="L112" s="10"/>
      <c r="M112" s="9">
        <f t="shared" si="99"/>
        <v>199.78</v>
      </c>
      <c r="N112" s="10"/>
      <c r="O112" s="11">
        <f t="shared" si="100"/>
        <v>1</v>
      </c>
      <c r="P112" s="10"/>
      <c r="Q112" s="9">
        <v>582.20000000000005</v>
      </c>
      <c r="R112" s="10"/>
      <c r="S112" s="9">
        <v>0</v>
      </c>
      <c r="T112" s="10"/>
      <c r="U112" s="9">
        <f t="shared" si="101"/>
        <v>582.20000000000005</v>
      </c>
      <c r="V112" s="10"/>
      <c r="W112" s="11">
        <f t="shared" si="102"/>
        <v>1</v>
      </c>
      <c r="X112" s="10"/>
      <c r="Y112" s="9">
        <v>917.28</v>
      </c>
      <c r="Z112" s="10"/>
      <c r="AA112" s="9">
        <v>0</v>
      </c>
      <c r="AB112" s="10"/>
      <c r="AC112" s="9">
        <f t="shared" si="103"/>
        <v>917.28</v>
      </c>
      <c r="AD112" s="10"/>
      <c r="AE112" s="11">
        <f t="shared" si="104"/>
        <v>1</v>
      </c>
      <c r="AF112" s="10"/>
      <c r="AG112" s="9">
        <v>1992.2</v>
      </c>
      <c r="AH112" s="10"/>
      <c r="AI112" s="9">
        <v>0</v>
      </c>
      <c r="AJ112" s="10"/>
      <c r="AK112" s="9">
        <f t="shared" si="105"/>
        <v>1992.2</v>
      </c>
      <c r="AL112" s="10"/>
      <c r="AM112" s="11">
        <f t="shared" si="106"/>
        <v>1</v>
      </c>
      <c r="AN112" s="10"/>
      <c r="AO112" s="9">
        <v>669.86</v>
      </c>
      <c r="AP112" s="10"/>
      <c r="AQ112" s="9">
        <v>0</v>
      </c>
      <c r="AR112" s="10"/>
      <c r="AS112" s="9">
        <f t="shared" si="107"/>
        <v>669.86</v>
      </c>
      <c r="AT112" s="10"/>
      <c r="AU112" s="11">
        <f t="shared" si="108"/>
        <v>1</v>
      </c>
      <c r="AV112" s="10"/>
      <c r="AW112" s="9">
        <v>1997.01</v>
      </c>
      <c r="AX112" s="10"/>
      <c r="AY112" s="9">
        <v>0</v>
      </c>
      <c r="AZ112" s="10"/>
      <c r="BA112" s="9">
        <f t="shared" si="109"/>
        <v>1997.01</v>
      </c>
      <c r="BB112" s="10"/>
      <c r="BC112" s="11">
        <f t="shared" si="110"/>
        <v>1</v>
      </c>
      <c r="BD112" s="10"/>
      <c r="BE112" s="9">
        <f t="shared" si="111"/>
        <v>6358.33</v>
      </c>
      <c r="BF112" s="10"/>
      <c r="BG112" s="9">
        <f t="shared" si="112"/>
        <v>0</v>
      </c>
      <c r="BH112" s="10"/>
      <c r="BI112" s="9">
        <f t="shared" si="113"/>
        <v>6358.33</v>
      </c>
      <c r="BJ112" s="10"/>
      <c r="BK112" s="11">
        <f t="shared" si="114"/>
        <v>1</v>
      </c>
    </row>
    <row r="113" spans="1:63" x14ac:dyDescent="0.3">
      <c r="A113" s="2"/>
      <c r="B113" s="2"/>
      <c r="C113" s="2"/>
      <c r="D113" s="2"/>
      <c r="E113" s="2"/>
      <c r="F113" s="2"/>
      <c r="G113" s="2" t="s">
        <v>177</v>
      </c>
      <c r="H113" s="2"/>
      <c r="I113" s="9">
        <v>0</v>
      </c>
      <c r="J113" s="10"/>
      <c r="K113" s="9">
        <v>416</v>
      </c>
      <c r="L113" s="10"/>
      <c r="M113" s="9">
        <f t="shared" si="99"/>
        <v>-416</v>
      </c>
      <c r="N113" s="10"/>
      <c r="O113" s="11">
        <f t="shared" si="100"/>
        <v>0</v>
      </c>
      <c r="P113" s="10"/>
      <c r="Q113" s="9">
        <v>50</v>
      </c>
      <c r="R113" s="10"/>
      <c r="S113" s="9">
        <v>416</v>
      </c>
      <c r="T113" s="10"/>
      <c r="U113" s="9">
        <f t="shared" si="101"/>
        <v>-366</v>
      </c>
      <c r="V113" s="10"/>
      <c r="W113" s="11">
        <f t="shared" si="102"/>
        <v>0.12019000000000001</v>
      </c>
      <c r="X113" s="10"/>
      <c r="Y113" s="9">
        <v>0</v>
      </c>
      <c r="Z113" s="10"/>
      <c r="AA113" s="9">
        <v>416</v>
      </c>
      <c r="AB113" s="10"/>
      <c r="AC113" s="9">
        <f t="shared" si="103"/>
        <v>-416</v>
      </c>
      <c r="AD113" s="10"/>
      <c r="AE113" s="11">
        <f t="shared" si="104"/>
        <v>0</v>
      </c>
      <c r="AF113" s="10"/>
      <c r="AG113" s="9">
        <v>68.040000000000006</v>
      </c>
      <c r="AH113" s="10"/>
      <c r="AI113" s="9">
        <v>416</v>
      </c>
      <c r="AJ113" s="10"/>
      <c r="AK113" s="9">
        <f t="shared" si="105"/>
        <v>-347.96</v>
      </c>
      <c r="AL113" s="10"/>
      <c r="AM113" s="11">
        <f t="shared" si="106"/>
        <v>0.16356000000000001</v>
      </c>
      <c r="AN113" s="10"/>
      <c r="AO113" s="9">
        <v>1086.05</v>
      </c>
      <c r="AP113" s="10"/>
      <c r="AQ113" s="9">
        <v>417</v>
      </c>
      <c r="AR113" s="10"/>
      <c r="AS113" s="9">
        <f t="shared" si="107"/>
        <v>669.05</v>
      </c>
      <c r="AT113" s="10"/>
      <c r="AU113" s="11">
        <f t="shared" si="108"/>
        <v>2.6044399999999999</v>
      </c>
      <c r="AV113" s="10"/>
      <c r="AW113" s="9">
        <v>0</v>
      </c>
      <c r="AX113" s="10"/>
      <c r="AY113" s="9">
        <v>417</v>
      </c>
      <c r="AZ113" s="10"/>
      <c r="BA113" s="9">
        <f t="shared" si="109"/>
        <v>-417</v>
      </c>
      <c r="BB113" s="10"/>
      <c r="BC113" s="11">
        <f t="shared" si="110"/>
        <v>0</v>
      </c>
      <c r="BD113" s="10"/>
      <c r="BE113" s="9">
        <f t="shared" si="111"/>
        <v>1204.0899999999999</v>
      </c>
      <c r="BF113" s="10"/>
      <c r="BG113" s="9">
        <f t="shared" si="112"/>
        <v>2498</v>
      </c>
      <c r="BH113" s="10"/>
      <c r="BI113" s="9">
        <f t="shared" si="113"/>
        <v>-1293.9100000000001</v>
      </c>
      <c r="BJ113" s="10"/>
      <c r="BK113" s="11">
        <f t="shared" si="114"/>
        <v>0.48202</v>
      </c>
    </row>
    <row r="114" spans="1:63" ht="19.5" thickBot="1" x14ac:dyDescent="0.35">
      <c r="A114" s="2"/>
      <c r="B114" s="2"/>
      <c r="C114" s="2"/>
      <c r="D114" s="2"/>
      <c r="E114" s="2"/>
      <c r="F114" s="2"/>
      <c r="G114" s="2" t="s">
        <v>176</v>
      </c>
      <c r="H114" s="2"/>
      <c r="I114" s="12">
        <v>3120.84</v>
      </c>
      <c r="J114" s="10"/>
      <c r="K114" s="12">
        <v>2500</v>
      </c>
      <c r="L114" s="10"/>
      <c r="M114" s="12">
        <f t="shared" si="99"/>
        <v>620.84</v>
      </c>
      <c r="N114" s="10"/>
      <c r="O114" s="13">
        <f t="shared" si="100"/>
        <v>1.24834</v>
      </c>
      <c r="P114" s="10"/>
      <c r="Q114" s="12">
        <v>2409.63</v>
      </c>
      <c r="R114" s="10"/>
      <c r="S114" s="12">
        <v>2500</v>
      </c>
      <c r="T114" s="10"/>
      <c r="U114" s="12">
        <f t="shared" si="101"/>
        <v>-90.37</v>
      </c>
      <c r="V114" s="10"/>
      <c r="W114" s="13">
        <f t="shared" si="102"/>
        <v>0.96384999999999998</v>
      </c>
      <c r="X114" s="10"/>
      <c r="Y114" s="12">
        <v>4175.3999999999996</v>
      </c>
      <c r="Z114" s="10"/>
      <c r="AA114" s="12">
        <v>2500</v>
      </c>
      <c r="AB114" s="10"/>
      <c r="AC114" s="12">
        <f t="shared" si="103"/>
        <v>1675.4</v>
      </c>
      <c r="AD114" s="10"/>
      <c r="AE114" s="13">
        <f t="shared" si="104"/>
        <v>1.6701600000000001</v>
      </c>
      <c r="AF114" s="10"/>
      <c r="AG114" s="12">
        <v>1717.19</v>
      </c>
      <c r="AH114" s="10"/>
      <c r="AI114" s="12">
        <v>2500</v>
      </c>
      <c r="AJ114" s="10"/>
      <c r="AK114" s="12">
        <f t="shared" si="105"/>
        <v>-782.81</v>
      </c>
      <c r="AL114" s="10"/>
      <c r="AM114" s="13">
        <f t="shared" si="106"/>
        <v>0.68688000000000005</v>
      </c>
      <c r="AN114" s="10"/>
      <c r="AO114" s="12">
        <v>2122.42</v>
      </c>
      <c r="AP114" s="10"/>
      <c r="AQ114" s="12">
        <v>2500</v>
      </c>
      <c r="AR114" s="10"/>
      <c r="AS114" s="12">
        <f t="shared" si="107"/>
        <v>-377.58</v>
      </c>
      <c r="AT114" s="10"/>
      <c r="AU114" s="13">
        <f t="shared" si="108"/>
        <v>0.84897</v>
      </c>
      <c r="AV114" s="10"/>
      <c r="AW114" s="12">
        <v>2023.37</v>
      </c>
      <c r="AX114" s="10"/>
      <c r="AY114" s="12">
        <v>2500</v>
      </c>
      <c r="AZ114" s="10"/>
      <c r="BA114" s="12">
        <f t="shared" si="109"/>
        <v>-476.63</v>
      </c>
      <c r="BB114" s="10"/>
      <c r="BC114" s="13">
        <f t="shared" si="110"/>
        <v>0.80935000000000001</v>
      </c>
      <c r="BD114" s="10"/>
      <c r="BE114" s="12">
        <f t="shared" si="111"/>
        <v>15568.85</v>
      </c>
      <c r="BF114" s="10"/>
      <c r="BG114" s="12">
        <f t="shared" si="112"/>
        <v>15000</v>
      </c>
      <c r="BH114" s="10"/>
      <c r="BI114" s="12">
        <f t="shared" si="113"/>
        <v>568.85</v>
      </c>
      <c r="BJ114" s="10"/>
      <c r="BK114" s="13">
        <f t="shared" si="114"/>
        <v>1.03792</v>
      </c>
    </row>
    <row r="115" spans="1:63" x14ac:dyDescent="0.3">
      <c r="A115" s="2"/>
      <c r="B115" s="2"/>
      <c r="C115" s="2"/>
      <c r="D115" s="2"/>
      <c r="E115" s="2"/>
      <c r="F115" s="2" t="s">
        <v>175</v>
      </c>
      <c r="G115" s="2"/>
      <c r="H115" s="2"/>
      <c r="I115" s="9">
        <f>ROUND(SUM(I110:I114),5)</f>
        <v>63835.26</v>
      </c>
      <c r="J115" s="10"/>
      <c r="K115" s="9">
        <f>ROUND(SUM(K110:K114),5)</f>
        <v>3332</v>
      </c>
      <c r="L115" s="10"/>
      <c r="M115" s="9">
        <f t="shared" si="99"/>
        <v>60503.26</v>
      </c>
      <c r="N115" s="10"/>
      <c r="O115" s="11">
        <f t="shared" si="100"/>
        <v>19.158239999999999</v>
      </c>
      <c r="P115" s="10"/>
      <c r="Q115" s="9">
        <f>ROUND(SUM(Q110:Q114),5)</f>
        <v>3041.83</v>
      </c>
      <c r="R115" s="10"/>
      <c r="S115" s="9">
        <f>ROUND(SUM(S110:S114),5)</f>
        <v>3332</v>
      </c>
      <c r="T115" s="10"/>
      <c r="U115" s="9">
        <f t="shared" si="101"/>
        <v>-290.17</v>
      </c>
      <c r="V115" s="10"/>
      <c r="W115" s="11">
        <f t="shared" si="102"/>
        <v>0.91291</v>
      </c>
      <c r="X115" s="10"/>
      <c r="Y115" s="9">
        <f>ROUND(SUM(Y110:Y114),5)</f>
        <v>5092.68</v>
      </c>
      <c r="Z115" s="10"/>
      <c r="AA115" s="9">
        <f>ROUND(SUM(AA110:AA114),5)</f>
        <v>3332</v>
      </c>
      <c r="AB115" s="10"/>
      <c r="AC115" s="9">
        <f t="shared" si="103"/>
        <v>1760.68</v>
      </c>
      <c r="AD115" s="10"/>
      <c r="AE115" s="11">
        <f t="shared" si="104"/>
        <v>1.5284199999999999</v>
      </c>
      <c r="AF115" s="10"/>
      <c r="AG115" s="9">
        <f>ROUND(SUM(AG110:AG114),5)</f>
        <v>3777.43</v>
      </c>
      <c r="AH115" s="10"/>
      <c r="AI115" s="9">
        <f>ROUND(SUM(AI110:AI114),5)</f>
        <v>3332</v>
      </c>
      <c r="AJ115" s="10"/>
      <c r="AK115" s="9">
        <f t="shared" si="105"/>
        <v>445.43</v>
      </c>
      <c r="AL115" s="10"/>
      <c r="AM115" s="11">
        <f t="shared" si="106"/>
        <v>1.13368</v>
      </c>
      <c r="AN115" s="10"/>
      <c r="AO115" s="9">
        <f>ROUND(SUM(AO110:AO114),5)</f>
        <v>3878.33</v>
      </c>
      <c r="AP115" s="10"/>
      <c r="AQ115" s="9">
        <f>ROUND(SUM(AQ110:AQ114),5)</f>
        <v>3334</v>
      </c>
      <c r="AR115" s="10"/>
      <c r="AS115" s="9">
        <f t="shared" si="107"/>
        <v>544.33000000000004</v>
      </c>
      <c r="AT115" s="10"/>
      <c r="AU115" s="11">
        <f t="shared" si="108"/>
        <v>1.16327</v>
      </c>
      <c r="AV115" s="10"/>
      <c r="AW115" s="9">
        <f>ROUND(SUM(AW110:AW114),5)</f>
        <v>4020.38</v>
      </c>
      <c r="AX115" s="10"/>
      <c r="AY115" s="9">
        <f>ROUND(SUM(AY110:AY114),5)</f>
        <v>3334</v>
      </c>
      <c r="AZ115" s="10"/>
      <c r="BA115" s="9">
        <f t="shared" si="109"/>
        <v>686.38</v>
      </c>
      <c r="BB115" s="10"/>
      <c r="BC115" s="11">
        <f t="shared" si="110"/>
        <v>1.20587</v>
      </c>
      <c r="BD115" s="10"/>
      <c r="BE115" s="9">
        <f t="shared" si="111"/>
        <v>83645.91</v>
      </c>
      <c r="BF115" s="10"/>
      <c r="BG115" s="9">
        <f t="shared" si="112"/>
        <v>19996</v>
      </c>
      <c r="BH115" s="10"/>
      <c r="BI115" s="9">
        <f t="shared" si="113"/>
        <v>63649.91</v>
      </c>
      <c r="BJ115" s="10"/>
      <c r="BK115" s="11">
        <f t="shared" si="114"/>
        <v>4.1831300000000002</v>
      </c>
    </row>
    <row r="116" spans="1:63" x14ac:dyDescent="0.3">
      <c r="A116" s="2"/>
      <c r="B116" s="2"/>
      <c r="C116" s="2"/>
      <c r="D116" s="2"/>
      <c r="E116" s="2"/>
      <c r="F116" s="2" t="s">
        <v>174</v>
      </c>
      <c r="G116" s="2"/>
      <c r="H116" s="2"/>
      <c r="I116" s="9">
        <v>286.24</v>
      </c>
      <c r="J116" s="10"/>
      <c r="K116" s="9">
        <v>1250</v>
      </c>
      <c r="L116" s="10"/>
      <c r="M116" s="9">
        <f t="shared" si="99"/>
        <v>-963.76</v>
      </c>
      <c r="N116" s="10"/>
      <c r="O116" s="11">
        <f t="shared" si="100"/>
        <v>0.22899</v>
      </c>
      <c r="P116" s="10"/>
      <c r="Q116" s="9">
        <v>1265.72</v>
      </c>
      <c r="R116" s="10"/>
      <c r="S116" s="9">
        <v>1250</v>
      </c>
      <c r="T116" s="10"/>
      <c r="U116" s="9">
        <f t="shared" si="101"/>
        <v>15.72</v>
      </c>
      <c r="V116" s="10"/>
      <c r="W116" s="11">
        <f t="shared" si="102"/>
        <v>1.01258</v>
      </c>
      <c r="X116" s="10"/>
      <c r="Y116" s="9">
        <v>673.58</v>
      </c>
      <c r="Z116" s="10"/>
      <c r="AA116" s="9">
        <v>1250</v>
      </c>
      <c r="AB116" s="10"/>
      <c r="AC116" s="9">
        <f t="shared" si="103"/>
        <v>-576.41999999999996</v>
      </c>
      <c r="AD116" s="10"/>
      <c r="AE116" s="11">
        <f t="shared" si="104"/>
        <v>0.53886000000000001</v>
      </c>
      <c r="AF116" s="10"/>
      <c r="AG116" s="9">
        <v>189.15</v>
      </c>
      <c r="AH116" s="10"/>
      <c r="AI116" s="9">
        <v>1250</v>
      </c>
      <c r="AJ116" s="10"/>
      <c r="AK116" s="9">
        <f t="shared" si="105"/>
        <v>-1060.8499999999999</v>
      </c>
      <c r="AL116" s="10"/>
      <c r="AM116" s="11">
        <f t="shared" si="106"/>
        <v>0.15132000000000001</v>
      </c>
      <c r="AN116" s="10"/>
      <c r="AO116" s="9">
        <v>547.45000000000005</v>
      </c>
      <c r="AP116" s="10"/>
      <c r="AQ116" s="9">
        <v>1250</v>
      </c>
      <c r="AR116" s="10"/>
      <c r="AS116" s="9">
        <f t="shared" si="107"/>
        <v>-702.55</v>
      </c>
      <c r="AT116" s="10"/>
      <c r="AU116" s="11">
        <f t="shared" si="108"/>
        <v>0.43796000000000002</v>
      </c>
      <c r="AV116" s="10"/>
      <c r="AW116" s="9">
        <v>897.1</v>
      </c>
      <c r="AX116" s="10"/>
      <c r="AY116" s="9">
        <v>1250</v>
      </c>
      <c r="AZ116" s="10"/>
      <c r="BA116" s="9">
        <f t="shared" si="109"/>
        <v>-352.9</v>
      </c>
      <c r="BB116" s="10"/>
      <c r="BC116" s="11">
        <f t="shared" si="110"/>
        <v>0.71767999999999998</v>
      </c>
      <c r="BD116" s="10"/>
      <c r="BE116" s="9">
        <f t="shared" si="111"/>
        <v>3859.24</v>
      </c>
      <c r="BF116" s="10"/>
      <c r="BG116" s="9">
        <f t="shared" si="112"/>
        <v>7500</v>
      </c>
      <c r="BH116" s="10"/>
      <c r="BI116" s="9">
        <f t="shared" si="113"/>
        <v>-3640.76</v>
      </c>
      <c r="BJ116" s="10"/>
      <c r="BK116" s="11">
        <f t="shared" si="114"/>
        <v>0.51456999999999997</v>
      </c>
    </row>
    <row r="117" spans="1:63" x14ac:dyDescent="0.3">
      <c r="A117" s="2"/>
      <c r="B117" s="2"/>
      <c r="C117" s="2"/>
      <c r="D117" s="2"/>
      <c r="E117" s="2"/>
      <c r="F117" s="2" t="s">
        <v>173</v>
      </c>
      <c r="G117" s="2"/>
      <c r="H117" s="2"/>
      <c r="I117" s="9">
        <v>4072.12</v>
      </c>
      <c r="J117" s="10"/>
      <c r="K117" s="9">
        <v>2583</v>
      </c>
      <c r="L117" s="10"/>
      <c r="M117" s="9">
        <f t="shared" si="99"/>
        <v>1489.12</v>
      </c>
      <c r="N117" s="10"/>
      <c r="O117" s="11">
        <f t="shared" si="100"/>
        <v>1.5765100000000001</v>
      </c>
      <c r="P117" s="10"/>
      <c r="Q117" s="9">
        <v>2511.4</v>
      </c>
      <c r="R117" s="10"/>
      <c r="S117" s="9">
        <v>2583</v>
      </c>
      <c r="T117" s="10"/>
      <c r="U117" s="9">
        <f t="shared" si="101"/>
        <v>-71.599999999999994</v>
      </c>
      <c r="V117" s="10"/>
      <c r="W117" s="11">
        <f t="shared" si="102"/>
        <v>0.97228000000000003</v>
      </c>
      <c r="X117" s="10"/>
      <c r="Y117" s="9">
        <v>2880.79</v>
      </c>
      <c r="Z117" s="10"/>
      <c r="AA117" s="9">
        <v>2583</v>
      </c>
      <c r="AB117" s="10"/>
      <c r="AC117" s="9">
        <f t="shared" si="103"/>
        <v>297.79000000000002</v>
      </c>
      <c r="AD117" s="10"/>
      <c r="AE117" s="11">
        <f t="shared" si="104"/>
        <v>1.1152899999999999</v>
      </c>
      <c r="AF117" s="10"/>
      <c r="AG117" s="9">
        <v>3040.38</v>
      </c>
      <c r="AH117" s="10"/>
      <c r="AI117" s="9">
        <v>2583</v>
      </c>
      <c r="AJ117" s="10"/>
      <c r="AK117" s="9">
        <f t="shared" si="105"/>
        <v>457.38</v>
      </c>
      <c r="AL117" s="10"/>
      <c r="AM117" s="11">
        <f t="shared" si="106"/>
        <v>1.1770700000000001</v>
      </c>
      <c r="AN117" s="10"/>
      <c r="AO117" s="9">
        <v>3060.45</v>
      </c>
      <c r="AP117" s="10"/>
      <c r="AQ117" s="9">
        <v>2583</v>
      </c>
      <c r="AR117" s="10"/>
      <c r="AS117" s="9">
        <f t="shared" si="107"/>
        <v>477.45</v>
      </c>
      <c r="AT117" s="10"/>
      <c r="AU117" s="11">
        <f t="shared" si="108"/>
        <v>1.1848399999999999</v>
      </c>
      <c r="AV117" s="10"/>
      <c r="AW117" s="9">
        <v>3266.63</v>
      </c>
      <c r="AX117" s="10"/>
      <c r="AY117" s="9">
        <v>2583</v>
      </c>
      <c r="AZ117" s="10"/>
      <c r="BA117" s="9">
        <f t="shared" si="109"/>
        <v>683.63</v>
      </c>
      <c r="BB117" s="10"/>
      <c r="BC117" s="11">
        <f t="shared" si="110"/>
        <v>1.26467</v>
      </c>
      <c r="BD117" s="10"/>
      <c r="BE117" s="9">
        <f t="shared" si="111"/>
        <v>18831.77</v>
      </c>
      <c r="BF117" s="10"/>
      <c r="BG117" s="9">
        <f t="shared" si="112"/>
        <v>15498</v>
      </c>
      <c r="BH117" s="10"/>
      <c r="BI117" s="9">
        <f t="shared" si="113"/>
        <v>3333.77</v>
      </c>
      <c r="BJ117" s="10"/>
      <c r="BK117" s="11">
        <f t="shared" si="114"/>
        <v>1.2151099999999999</v>
      </c>
    </row>
    <row r="118" spans="1:63" x14ac:dyDescent="0.3">
      <c r="A118" s="2"/>
      <c r="B118" s="2"/>
      <c r="C118" s="2"/>
      <c r="D118" s="2"/>
      <c r="E118" s="2"/>
      <c r="F118" s="2" t="s">
        <v>172</v>
      </c>
      <c r="G118" s="2"/>
      <c r="H118" s="2"/>
      <c r="I118" s="9">
        <v>269.58999999999997</v>
      </c>
      <c r="J118" s="10"/>
      <c r="K118" s="9">
        <v>416</v>
      </c>
      <c r="L118" s="10"/>
      <c r="M118" s="9">
        <f t="shared" si="99"/>
        <v>-146.41</v>
      </c>
      <c r="N118" s="10"/>
      <c r="O118" s="11">
        <f t="shared" si="100"/>
        <v>0.64805000000000001</v>
      </c>
      <c r="P118" s="10"/>
      <c r="Q118" s="9">
        <v>1024.03</v>
      </c>
      <c r="R118" s="10"/>
      <c r="S118" s="9">
        <v>416</v>
      </c>
      <c r="T118" s="10"/>
      <c r="U118" s="9">
        <f t="shared" si="101"/>
        <v>608.03</v>
      </c>
      <c r="V118" s="10"/>
      <c r="W118" s="11">
        <f t="shared" si="102"/>
        <v>2.4616099999999999</v>
      </c>
      <c r="X118" s="10"/>
      <c r="Y118" s="9">
        <v>395.63</v>
      </c>
      <c r="Z118" s="10"/>
      <c r="AA118" s="9">
        <v>416</v>
      </c>
      <c r="AB118" s="10"/>
      <c r="AC118" s="9">
        <f t="shared" si="103"/>
        <v>-20.37</v>
      </c>
      <c r="AD118" s="10"/>
      <c r="AE118" s="11">
        <f t="shared" si="104"/>
        <v>0.95103000000000004</v>
      </c>
      <c r="AF118" s="10"/>
      <c r="AG118" s="9">
        <v>30.28</v>
      </c>
      <c r="AH118" s="10"/>
      <c r="AI118" s="9">
        <v>416</v>
      </c>
      <c r="AJ118" s="10"/>
      <c r="AK118" s="9">
        <f t="shared" si="105"/>
        <v>-385.72</v>
      </c>
      <c r="AL118" s="10"/>
      <c r="AM118" s="11">
        <f t="shared" si="106"/>
        <v>7.2789999999999994E-2</v>
      </c>
      <c r="AN118" s="10"/>
      <c r="AO118" s="9">
        <v>179.85</v>
      </c>
      <c r="AP118" s="10"/>
      <c r="AQ118" s="9">
        <v>417</v>
      </c>
      <c r="AR118" s="10"/>
      <c r="AS118" s="9">
        <f t="shared" si="107"/>
        <v>-237.15</v>
      </c>
      <c r="AT118" s="10"/>
      <c r="AU118" s="11">
        <f t="shared" si="108"/>
        <v>0.43129000000000001</v>
      </c>
      <c r="AV118" s="10"/>
      <c r="AW118" s="9">
        <v>332.54</v>
      </c>
      <c r="AX118" s="10"/>
      <c r="AY118" s="9">
        <v>417</v>
      </c>
      <c r="AZ118" s="10"/>
      <c r="BA118" s="9">
        <f t="shared" si="109"/>
        <v>-84.46</v>
      </c>
      <c r="BB118" s="10"/>
      <c r="BC118" s="11">
        <f t="shared" si="110"/>
        <v>0.79745999999999995</v>
      </c>
      <c r="BD118" s="10"/>
      <c r="BE118" s="9">
        <f t="shared" si="111"/>
        <v>2231.92</v>
      </c>
      <c r="BF118" s="10"/>
      <c r="BG118" s="9">
        <f t="shared" si="112"/>
        <v>2498</v>
      </c>
      <c r="BH118" s="10"/>
      <c r="BI118" s="9">
        <f t="shared" si="113"/>
        <v>-266.08</v>
      </c>
      <c r="BJ118" s="10"/>
      <c r="BK118" s="11">
        <f t="shared" si="114"/>
        <v>0.89348000000000005</v>
      </c>
    </row>
    <row r="119" spans="1:63" x14ac:dyDescent="0.3">
      <c r="A119" s="2"/>
      <c r="B119" s="2"/>
      <c r="C119" s="2"/>
      <c r="D119" s="2"/>
      <c r="E119" s="2"/>
      <c r="F119" s="2" t="s">
        <v>171</v>
      </c>
      <c r="G119" s="2"/>
      <c r="H119" s="2"/>
      <c r="I119" s="9">
        <v>1125.6300000000001</v>
      </c>
      <c r="J119" s="10"/>
      <c r="K119" s="9">
        <v>583</v>
      </c>
      <c r="L119" s="10"/>
      <c r="M119" s="9">
        <f t="shared" si="99"/>
        <v>542.63</v>
      </c>
      <c r="N119" s="10"/>
      <c r="O119" s="11">
        <f t="shared" si="100"/>
        <v>1.93075</v>
      </c>
      <c r="P119" s="10"/>
      <c r="Q119" s="9">
        <v>771.93</v>
      </c>
      <c r="R119" s="10"/>
      <c r="S119" s="9">
        <v>583</v>
      </c>
      <c r="T119" s="10"/>
      <c r="U119" s="9">
        <f t="shared" si="101"/>
        <v>188.93</v>
      </c>
      <c r="V119" s="10"/>
      <c r="W119" s="11">
        <f t="shared" si="102"/>
        <v>1.3240700000000001</v>
      </c>
      <c r="X119" s="10"/>
      <c r="Y119" s="9">
        <v>820.68</v>
      </c>
      <c r="Z119" s="10"/>
      <c r="AA119" s="9">
        <v>583</v>
      </c>
      <c r="AB119" s="10"/>
      <c r="AC119" s="9">
        <f t="shared" si="103"/>
        <v>237.68</v>
      </c>
      <c r="AD119" s="10"/>
      <c r="AE119" s="11">
        <f t="shared" si="104"/>
        <v>1.40768</v>
      </c>
      <c r="AF119" s="10"/>
      <c r="AG119" s="9">
        <v>970.27</v>
      </c>
      <c r="AH119" s="10"/>
      <c r="AI119" s="9">
        <v>583</v>
      </c>
      <c r="AJ119" s="10"/>
      <c r="AK119" s="9">
        <f t="shared" si="105"/>
        <v>387.27</v>
      </c>
      <c r="AL119" s="10"/>
      <c r="AM119" s="11">
        <f t="shared" si="106"/>
        <v>1.6642699999999999</v>
      </c>
      <c r="AN119" s="10"/>
      <c r="AO119" s="9">
        <v>901.65</v>
      </c>
      <c r="AP119" s="10"/>
      <c r="AQ119" s="9">
        <v>583</v>
      </c>
      <c r="AR119" s="10"/>
      <c r="AS119" s="9">
        <f t="shared" si="107"/>
        <v>318.64999999999998</v>
      </c>
      <c r="AT119" s="10"/>
      <c r="AU119" s="11">
        <f t="shared" si="108"/>
        <v>1.54657</v>
      </c>
      <c r="AV119" s="10"/>
      <c r="AW119" s="9">
        <v>901.65</v>
      </c>
      <c r="AX119" s="10"/>
      <c r="AY119" s="9">
        <v>583</v>
      </c>
      <c r="AZ119" s="10"/>
      <c r="BA119" s="9">
        <f t="shared" si="109"/>
        <v>318.64999999999998</v>
      </c>
      <c r="BB119" s="10"/>
      <c r="BC119" s="11">
        <f t="shared" si="110"/>
        <v>1.54657</v>
      </c>
      <c r="BD119" s="10"/>
      <c r="BE119" s="9">
        <f t="shared" si="111"/>
        <v>5491.81</v>
      </c>
      <c r="BF119" s="10"/>
      <c r="BG119" s="9">
        <f t="shared" si="112"/>
        <v>3498</v>
      </c>
      <c r="BH119" s="10"/>
      <c r="BI119" s="9">
        <f t="shared" si="113"/>
        <v>1993.81</v>
      </c>
      <c r="BJ119" s="10"/>
      <c r="BK119" s="11">
        <f t="shared" si="114"/>
        <v>1.56999</v>
      </c>
    </row>
    <row r="120" spans="1:63" x14ac:dyDescent="0.3">
      <c r="A120" s="2"/>
      <c r="B120" s="2"/>
      <c r="C120" s="2"/>
      <c r="D120" s="2"/>
      <c r="E120" s="2"/>
      <c r="F120" s="2" t="s">
        <v>170</v>
      </c>
      <c r="G120" s="2"/>
      <c r="H120" s="2"/>
      <c r="I120" s="9">
        <v>11371.17</v>
      </c>
      <c r="J120" s="10"/>
      <c r="K120" s="9">
        <v>1250</v>
      </c>
      <c r="L120" s="10"/>
      <c r="M120" s="9">
        <f t="shared" si="99"/>
        <v>10121.17</v>
      </c>
      <c r="N120" s="10"/>
      <c r="O120" s="11">
        <f t="shared" si="100"/>
        <v>9.09694</v>
      </c>
      <c r="P120" s="10"/>
      <c r="Q120" s="9">
        <v>279.39</v>
      </c>
      <c r="R120" s="10"/>
      <c r="S120" s="9">
        <v>1250</v>
      </c>
      <c r="T120" s="10"/>
      <c r="U120" s="9">
        <f t="shared" si="101"/>
        <v>-970.61</v>
      </c>
      <c r="V120" s="10"/>
      <c r="W120" s="11">
        <f t="shared" si="102"/>
        <v>0.22350999999999999</v>
      </c>
      <c r="X120" s="10"/>
      <c r="Y120" s="9">
        <v>0</v>
      </c>
      <c r="Z120" s="10"/>
      <c r="AA120" s="9">
        <v>1250</v>
      </c>
      <c r="AB120" s="10"/>
      <c r="AC120" s="9">
        <f t="shared" si="103"/>
        <v>-1250</v>
      </c>
      <c r="AD120" s="10"/>
      <c r="AE120" s="11">
        <f t="shared" si="104"/>
        <v>0</v>
      </c>
      <c r="AF120" s="10"/>
      <c r="AG120" s="9">
        <v>0</v>
      </c>
      <c r="AH120" s="10"/>
      <c r="AI120" s="9">
        <v>1250</v>
      </c>
      <c r="AJ120" s="10"/>
      <c r="AK120" s="9">
        <f t="shared" si="105"/>
        <v>-1250</v>
      </c>
      <c r="AL120" s="10"/>
      <c r="AM120" s="11">
        <f t="shared" si="106"/>
        <v>0</v>
      </c>
      <c r="AN120" s="10"/>
      <c r="AO120" s="9">
        <v>0</v>
      </c>
      <c r="AP120" s="10"/>
      <c r="AQ120" s="9">
        <v>1250</v>
      </c>
      <c r="AR120" s="10"/>
      <c r="AS120" s="9">
        <f t="shared" si="107"/>
        <v>-1250</v>
      </c>
      <c r="AT120" s="10"/>
      <c r="AU120" s="11">
        <f t="shared" si="108"/>
        <v>0</v>
      </c>
      <c r="AV120" s="10"/>
      <c r="AW120" s="9">
        <v>189.57</v>
      </c>
      <c r="AX120" s="10"/>
      <c r="AY120" s="9">
        <v>1250</v>
      </c>
      <c r="AZ120" s="10"/>
      <c r="BA120" s="9">
        <f t="shared" si="109"/>
        <v>-1060.43</v>
      </c>
      <c r="BB120" s="10"/>
      <c r="BC120" s="11">
        <f t="shared" si="110"/>
        <v>0.15165999999999999</v>
      </c>
      <c r="BD120" s="10"/>
      <c r="BE120" s="9">
        <f t="shared" si="111"/>
        <v>11840.13</v>
      </c>
      <c r="BF120" s="10"/>
      <c r="BG120" s="9">
        <f t="shared" si="112"/>
        <v>7500</v>
      </c>
      <c r="BH120" s="10"/>
      <c r="BI120" s="9">
        <f t="shared" si="113"/>
        <v>4340.13</v>
      </c>
      <c r="BJ120" s="10"/>
      <c r="BK120" s="24">
        <f t="shared" si="114"/>
        <v>1.5786800000000001</v>
      </c>
    </row>
    <row r="121" spans="1:63" x14ac:dyDescent="0.3">
      <c r="A121" s="2"/>
      <c r="B121" s="2"/>
      <c r="C121" s="2"/>
      <c r="D121" s="2"/>
      <c r="E121" s="2"/>
      <c r="F121" s="2" t="s">
        <v>169</v>
      </c>
      <c r="G121" s="2"/>
      <c r="H121" s="2"/>
      <c r="I121" s="9">
        <v>178.21</v>
      </c>
      <c r="J121" s="10"/>
      <c r="K121" s="9">
        <v>333</v>
      </c>
      <c r="L121" s="10"/>
      <c r="M121" s="9">
        <f t="shared" si="99"/>
        <v>-154.79</v>
      </c>
      <c r="N121" s="10"/>
      <c r="O121" s="11">
        <f t="shared" si="100"/>
        <v>0.53517000000000003</v>
      </c>
      <c r="P121" s="10"/>
      <c r="Q121" s="9">
        <v>502.82</v>
      </c>
      <c r="R121" s="10"/>
      <c r="S121" s="9">
        <v>333</v>
      </c>
      <c r="T121" s="10"/>
      <c r="U121" s="9">
        <f t="shared" si="101"/>
        <v>169.82</v>
      </c>
      <c r="V121" s="10"/>
      <c r="W121" s="11">
        <f t="shared" si="102"/>
        <v>1.50997</v>
      </c>
      <c r="X121" s="10"/>
      <c r="Y121" s="9">
        <v>59.14</v>
      </c>
      <c r="Z121" s="10"/>
      <c r="AA121" s="9">
        <v>333</v>
      </c>
      <c r="AB121" s="10"/>
      <c r="AC121" s="9">
        <f t="shared" si="103"/>
        <v>-273.86</v>
      </c>
      <c r="AD121" s="10"/>
      <c r="AE121" s="11">
        <f t="shared" si="104"/>
        <v>0.17760000000000001</v>
      </c>
      <c r="AF121" s="10"/>
      <c r="AG121" s="9">
        <v>118.03</v>
      </c>
      <c r="AH121" s="10"/>
      <c r="AI121" s="9">
        <v>333</v>
      </c>
      <c r="AJ121" s="10"/>
      <c r="AK121" s="9">
        <f t="shared" si="105"/>
        <v>-214.97</v>
      </c>
      <c r="AL121" s="10"/>
      <c r="AM121" s="11">
        <f t="shared" si="106"/>
        <v>0.35443999999999998</v>
      </c>
      <c r="AN121" s="10"/>
      <c r="AO121" s="9">
        <v>104.55</v>
      </c>
      <c r="AP121" s="10"/>
      <c r="AQ121" s="9">
        <v>333</v>
      </c>
      <c r="AR121" s="10"/>
      <c r="AS121" s="9">
        <f t="shared" si="107"/>
        <v>-228.45</v>
      </c>
      <c r="AT121" s="10"/>
      <c r="AU121" s="11">
        <f t="shared" si="108"/>
        <v>0.31396000000000002</v>
      </c>
      <c r="AV121" s="10"/>
      <c r="AW121" s="9">
        <v>575.47</v>
      </c>
      <c r="AX121" s="10"/>
      <c r="AY121" s="9">
        <v>333</v>
      </c>
      <c r="AZ121" s="10"/>
      <c r="BA121" s="9">
        <f t="shared" si="109"/>
        <v>242.47</v>
      </c>
      <c r="BB121" s="10"/>
      <c r="BC121" s="11">
        <f t="shared" si="110"/>
        <v>1.72814</v>
      </c>
      <c r="BD121" s="10"/>
      <c r="BE121" s="9">
        <f t="shared" si="111"/>
        <v>1538.22</v>
      </c>
      <c r="BF121" s="10"/>
      <c r="BG121" s="9">
        <f t="shared" si="112"/>
        <v>1998</v>
      </c>
      <c r="BH121" s="10"/>
      <c r="BI121" s="9">
        <f t="shared" si="113"/>
        <v>-459.78</v>
      </c>
      <c r="BJ121" s="10"/>
      <c r="BK121" s="11">
        <f t="shared" si="114"/>
        <v>0.76988000000000001</v>
      </c>
    </row>
    <row r="122" spans="1:63" ht="19.5" thickBot="1" x14ac:dyDescent="0.35">
      <c r="A122" s="2"/>
      <c r="B122" s="2"/>
      <c r="C122" s="2"/>
      <c r="D122" s="2"/>
      <c r="E122" s="2"/>
      <c r="F122" s="2" t="s">
        <v>168</v>
      </c>
      <c r="G122" s="2"/>
      <c r="H122" s="2"/>
      <c r="I122" s="12">
        <v>890.59</v>
      </c>
      <c r="J122" s="10"/>
      <c r="K122" s="12">
        <v>833</v>
      </c>
      <c r="L122" s="10"/>
      <c r="M122" s="12">
        <f t="shared" si="99"/>
        <v>57.59</v>
      </c>
      <c r="N122" s="10"/>
      <c r="O122" s="13">
        <f t="shared" si="100"/>
        <v>1.06914</v>
      </c>
      <c r="P122" s="10"/>
      <c r="Q122" s="12">
        <v>2296.73</v>
      </c>
      <c r="R122" s="10"/>
      <c r="S122" s="12">
        <v>833</v>
      </c>
      <c r="T122" s="10"/>
      <c r="U122" s="12">
        <f t="shared" si="101"/>
        <v>1463.73</v>
      </c>
      <c r="V122" s="10"/>
      <c r="W122" s="13">
        <f t="shared" si="102"/>
        <v>2.75718</v>
      </c>
      <c r="X122" s="10"/>
      <c r="Y122" s="12">
        <v>1099.76</v>
      </c>
      <c r="Z122" s="10"/>
      <c r="AA122" s="12">
        <v>833</v>
      </c>
      <c r="AB122" s="10"/>
      <c r="AC122" s="12">
        <f t="shared" si="103"/>
        <v>266.76</v>
      </c>
      <c r="AD122" s="10"/>
      <c r="AE122" s="13">
        <f t="shared" si="104"/>
        <v>1.3202400000000001</v>
      </c>
      <c r="AF122" s="10"/>
      <c r="AG122" s="12">
        <v>1678.11</v>
      </c>
      <c r="AH122" s="10"/>
      <c r="AI122" s="12">
        <v>833</v>
      </c>
      <c r="AJ122" s="10"/>
      <c r="AK122" s="12">
        <f t="shared" si="105"/>
        <v>845.11</v>
      </c>
      <c r="AL122" s="10"/>
      <c r="AM122" s="13">
        <f t="shared" si="106"/>
        <v>2.0145400000000002</v>
      </c>
      <c r="AN122" s="10"/>
      <c r="AO122" s="12">
        <v>2267.73</v>
      </c>
      <c r="AP122" s="10"/>
      <c r="AQ122" s="12">
        <v>833</v>
      </c>
      <c r="AR122" s="10"/>
      <c r="AS122" s="12">
        <f t="shared" si="107"/>
        <v>1434.73</v>
      </c>
      <c r="AT122" s="10"/>
      <c r="AU122" s="13">
        <f t="shared" si="108"/>
        <v>2.7223600000000001</v>
      </c>
      <c r="AV122" s="10"/>
      <c r="AW122" s="12">
        <v>1896.19</v>
      </c>
      <c r="AX122" s="10"/>
      <c r="AY122" s="12">
        <v>833</v>
      </c>
      <c r="AZ122" s="10"/>
      <c r="BA122" s="12">
        <f t="shared" si="109"/>
        <v>1063.19</v>
      </c>
      <c r="BB122" s="10"/>
      <c r="BC122" s="13">
        <f t="shared" si="110"/>
        <v>2.2763399999999998</v>
      </c>
      <c r="BD122" s="10"/>
      <c r="BE122" s="12">
        <f t="shared" si="111"/>
        <v>10129.11</v>
      </c>
      <c r="BF122" s="10"/>
      <c r="BG122" s="12">
        <f t="shared" si="112"/>
        <v>4998</v>
      </c>
      <c r="BH122" s="10"/>
      <c r="BI122" s="12">
        <f t="shared" si="113"/>
        <v>5131.1099999999997</v>
      </c>
      <c r="BJ122" s="10"/>
      <c r="BK122" s="23">
        <f t="shared" si="114"/>
        <v>2.0266299999999999</v>
      </c>
    </row>
    <row r="123" spans="1:63" x14ac:dyDescent="0.3">
      <c r="A123" s="2"/>
      <c r="B123" s="2"/>
      <c r="C123" s="2"/>
      <c r="D123" s="2"/>
      <c r="E123" s="2" t="s">
        <v>167</v>
      </c>
      <c r="F123" s="2"/>
      <c r="G123" s="2"/>
      <c r="H123" s="2"/>
      <c r="I123" s="9">
        <f>ROUND(SUM(I107:I109)+SUM(I115:I122),5)</f>
        <v>82876.7</v>
      </c>
      <c r="J123" s="10"/>
      <c r="K123" s="9">
        <f>ROUND(SUM(K107:K109)+SUM(K115:K122),5)</f>
        <v>11174</v>
      </c>
      <c r="L123" s="10"/>
      <c r="M123" s="9">
        <f t="shared" si="99"/>
        <v>71702.7</v>
      </c>
      <c r="N123" s="10"/>
      <c r="O123" s="11">
        <f t="shared" si="100"/>
        <v>7.4169200000000002</v>
      </c>
      <c r="P123" s="10"/>
      <c r="Q123" s="9">
        <f>ROUND(SUM(Q107:Q109)+SUM(Q115:Q122),5)</f>
        <v>15964.74</v>
      </c>
      <c r="R123" s="10"/>
      <c r="S123" s="9">
        <f>ROUND(SUM(S107:S109)+SUM(S115:S122),5)</f>
        <v>11174</v>
      </c>
      <c r="T123" s="10"/>
      <c r="U123" s="9">
        <f t="shared" si="101"/>
        <v>4790.74</v>
      </c>
      <c r="V123" s="10"/>
      <c r="W123" s="11">
        <f t="shared" si="102"/>
        <v>1.4287399999999999</v>
      </c>
      <c r="X123" s="10"/>
      <c r="Y123" s="9">
        <f>ROUND(SUM(Y107:Y109)+SUM(Y115:Y122),5)</f>
        <v>12994.88</v>
      </c>
      <c r="Z123" s="10"/>
      <c r="AA123" s="9">
        <f>ROUND(SUM(AA107:AA109)+SUM(AA115:AA122),5)</f>
        <v>11174</v>
      </c>
      <c r="AB123" s="10"/>
      <c r="AC123" s="9">
        <f t="shared" si="103"/>
        <v>1820.88</v>
      </c>
      <c r="AD123" s="10"/>
      <c r="AE123" s="11">
        <f t="shared" si="104"/>
        <v>1.16296</v>
      </c>
      <c r="AF123" s="10"/>
      <c r="AG123" s="9">
        <f>ROUND(SUM(AG107:AG109)+SUM(AG115:AG122),5)</f>
        <v>10678.65</v>
      </c>
      <c r="AH123" s="10"/>
      <c r="AI123" s="9">
        <f>ROUND(SUM(AI107:AI109)+SUM(AI115:AI122),5)</f>
        <v>11174</v>
      </c>
      <c r="AJ123" s="10"/>
      <c r="AK123" s="9">
        <f t="shared" si="105"/>
        <v>-495.35</v>
      </c>
      <c r="AL123" s="10"/>
      <c r="AM123" s="11">
        <f t="shared" si="106"/>
        <v>0.95567000000000002</v>
      </c>
      <c r="AN123" s="10"/>
      <c r="AO123" s="9">
        <f>ROUND(SUM(AO107:AO109)+SUM(AO115:AO122),5)</f>
        <v>12040.01</v>
      </c>
      <c r="AP123" s="10"/>
      <c r="AQ123" s="9">
        <f>ROUND(SUM(AQ107:AQ109)+SUM(AQ115:AQ122),5)</f>
        <v>11177</v>
      </c>
      <c r="AR123" s="10"/>
      <c r="AS123" s="9">
        <f t="shared" si="107"/>
        <v>863.01</v>
      </c>
      <c r="AT123" s="10"/>
      <c r="AU123" s="11">
        <f t="shared" si="108"/>
        <v>1.07721</v>
      </c>
      <c r="AV123" s="10"/>
      <c r="AW123" s="9">
        <f>ROUND(SUM(AW107:AW109)+SUM(AW115:AW122),5)</f>
        <v>16503.86</v>
      </c>
      <c r="AX123" s="10"/>
      <c r="AY123" s="9">
        <f>ROUND(SUM(AY107:AY109)+SUM(AY115:AY122),5)</f>
        <v>11177</v>
      </c>
      <c r="AZ123" s="10"/>
      <c r="BA123" s="9">
        <f t="shared" si="109"/>
        <v>5326.86</v>
      </c>
      <c r="BB123" s="10"/>
      <c r="BC123" s="11">
        <f t="shared" si="110"/>
        <v>1.4765900000000001</v>
      </c>
      <c r="BD123" s="10"/>
      <c r="BE123" s="9">
        <f t="shared" si="111"/>
        <v>151058.84</v>
      </c>
      <c r="BF123" s="10"/>
      <c r="BG123" s="9">
        <f t="shared" si="112"/>
        <v>67050</v>
      </c>
      <c r="BH123" s="10"/>
      <c r="BI123" s="9">
        <f t="shared" si="113"/>
        <v>84008.84</v>
      </c>
      <c r="BJ123" s="10"/>
      <c r="BK123" s="11">
        <f t="shared" si="114"/>
        <v>2.2529300000000001</v>
      </c>
    </row>
    <row r="124" spans="1:63" x14ac:dyDescent="0.3">
      <c r="A124" s="2"/>
      <c r="B124" s="2"/>
      <c r="C124" s="2"/>
      <c r="D124" s="2"/>
      <c r="E124" s="2" t="s">
        <v>166</v>
      </c>
      <c r="F124" s="2"/>
      <c r="G124" s="2"/>
      <c r="H124" s="2"/>
      <c r="I124" s="9"/>
      <c r="J124" s="10"/>
      <c r="K124" s="9"/>
      <c r="L124" s="10"/>
      <c r="M124" s="9"/>
      <c r="N124" s="10"/>
      <c r="O124" s="11"/>
      <c r="P124" s="10"/>
      <c r="Q124" s="9"/>
      <c r="R124" s="10"/>
      <c r="S124" s="9"/>
      <c r="T124" s="10"/>
      <c r="U124" s="9"/>
      <c r="V124" s="10"/>
      <c r="W124" s="11"/>
      <c r="X124" s="10"/>
      <c r="Y124" s="9"/>
      <c r="Z124" s="10"/>
      <c r="AA124" s="9"/>
      <c r="AB124" s="10"/>
      <c r="AC124" s="9"/>
      <c r="AD124" s="10"/>
      <c r="AE124" s="11"/>
      <c r="AF124" s="10"/>
      <c r="AG124" s="9"/>
      <c r="AH124" s="10"/>
      <c r="AI124" s="9"/>
      <c r="AJ124" s="10"/>
      <c r="AK124" s="9"/>
      <c r="AL124" s="10"/>
      <c r="AM124" s="11"/>
      <c r="AN124" s="10"/>
      <c r="AO124" s="9"/>
      <c r="AP124" s="10"/>
      <c r="AQ124" s="9"/>
      <c r="AR124" s="10"/>
      <c r="AS124" s="9"/>
      <c r="AT124" s="10"/>
      <c r="AU124" s="11"/>
      <c r="AV124" s="10"/>
      <c r="AW124" s="9"/>
      <c r="AX124" s="10"/>
      <c r="AY124" s="9"/>
      <c r="AZ124" s="10"/>
      <c r="BA124" s="9"/>
      <c r="BB124" s="10"/>
      <c r="BC124" s="11"/>
      <c r="BD124" s="10"/>
      <c r="BE124" s="9"/>
      <c r="BF124" s="10"/>
      <c r="BG124" s="9"/>
      <c r="BH124" s="10"/>
      <c r="BI124" s="9"/>
      <c r="BJ124" s="10"/>
      <c r="BK124" s="11"/>
    </row>
    <row r="125" spans="1:63" x14ac:dyDescent="0.3">
      <c r="A125" s="2"/>
      <c r="B125" s="2"/>
      <c r="C125" s="2"/>
      <c r="D125" s="2"/>
      <c r="E125" s="2"/>
      <c r="F125" s="2" t="s">
        <v>165</v>
      </c>
      <c r="G125" s="2"/>
      <c r="H125" s="2"/>
      <c r="I125" s="9">
        <v>787.73</v>
      </c>
      <c r="J125" s="10"/>
      <c r="K125" s="9">
        <v>541</v>
      </c>
      <c r="L125" s="10"/>
      <c r="M125" s="9">
        <f t="shared" ref="M125:M130" si="115">ROUND((I125-K125),5)</f>
        <v>246.73</v>
      </c>
      <c r="N125" s="10"/>
      <c r="O125" s="11">
        <f t="shared" ref="O125:O130" si="116">ROUND(IF(K125=0, IF(I125=0, 0, 1), I125/K125),5)</f>
        <v>1.4560599999999999</v>
      </c>
      <c r="P125" s="10"/>
      <c r="Q125" s="9">
        <v>709.42</v>
      </c>
      <c r="R125" s="10"/>
      <c r="S125" s="9">
        <v>541</v>
      </c>
      <c r="T125" s="10"/>
      <c r="U125" s="9">
        <f t="shared" ref="U125:U130" si="117">ROUND((Q125-S125),5)</f>
        <v>168.42</v>
      </c>
      <c r="V125" s="10"/>
      <c r="W125" s="11">
        <f t="shared" ref="W125:W130" si="118">ROUND(IF(S125=0, IF(Q125=0, 0, 1), Q125/S125),5)</f>
        <v>1.31131</v>
      </c>
      <c r="X125" s="10"/>
      <c r="Y125" s="9">
        <v>134.55000000000001</v>
      </c>
      <c r="Z125" s="10"/>
      <c r="AA125" s="9">
        <v>541</v>
      </c>
      <c r="AB125" s="10"/>
      <c r="AC125" s="9">
        <f t="shared" ref="AC125:AC130" si="119">ROUND((Y125-AA125),5)</f>
        <v>-406.45</v>
      </c>
      <c r="AD125" s="10"/>
      <c r="AE125" s="11">
        <f t="shared" ref="AE125:AE130" si="120">ROUND(IF(AA125=0, IF(Y125=0, 0, 1), Y125/AA125),5)</f>
        <v>0.24870999999999999</v>
      </c>
      <c r="AF125" s="10"/>
      <c r="AG125" s="9">
        <v>566.33000000000004</v>
      </c>
      <c r="AH125" s="10"/>
      <c r="AI125" s="9">
        <v>541</v>
      </c>
      <c r="AJ125" s="10"/>
      <c r="AK125" s="9">
        <f t="shared" ref="AK125:AK130" si="121">ROUND((AG125-AI125),5)</f>
        <v>25.33</v>
      </c>
      <c r="AL125" s="10"/>
      <c r="AM125" s="11">
        <f t="shared" ref="AM125:AM130" si="122">ROUND(IF(AI125=0, IF(AG125=0, 0, 1), AG125/AI125),5)</f>
        <v>1.0468200000000001</v>
      </c>
      <c r="AN125" s="10"/>
      <c r="AO125" s="9">
        <v>1037.49</v>
      </c>
      <c r="AP125" s="10"/>
      <c r="AQ125" s="9">
        <v>542</v>
      </c>
      <c r="AR125" s="10"/>
      <c r="AS125" s="9">
        <f t="shared" ref="AS125:AS130" si="123">ROUND((AO125-AQ125),5)</f>
        <v>495.49</v>
      </c>
      <c r="AT125" s="10"/>
      <c r="AU125" s="11">
        <f t="shared" ref="AU125:AU130" si="124">ROUND(IF(AQ125=0, IF(AO125=0, 0, 1), AO125/AQ125),5)</f>
        <v>1.9141900000000001</v>
      </c>
      <c r="AV125" s="10"/>
      <c r="AW125" s="9">
        <v>167.5</v>
      </c>
      <c r="AX125" s="10"/>
      <c r="AY125" s="9">
        <v>542</v>
      </c>
      <c r="AZ125" s="10"/>
      <c r="BA125" s="9">
        <f t="shared" ref="BA125:BA130" si="125">ROUND((AW125-AY125),5)</f>
        <v>-374.5</v>
      </c>
      <c r="BB125" s="10"/>
      <c r="BC125" s="11">
        <f t="shared" ref="BC125:BC130" si="126">ROUND(IF(AY125=0, IF(AW125=0, 0, 1), AW125/AY125),5)</f>
        <v>0.30903999999999998</v>
      </c>
      <c r="BD125" s="10"/>
      <c r="BE125" s="9">
        <f t="shared" ref="BE125:BE130" si="127">ROUND(I125+Q125+Y125+AG125+AO125+AW125,5)</f>
        <v>3403.02</v>
      </c>
      <c r="BF125" s="10"/>
      <c r="BG125" s="9">
        <f t="shared" ref="BG125:BG130" si="128">ROUND(K125+S125+AA125+AI125+AQ125+AY125,5)</f>
        <v>3248</v>
      </c>
      <c r="BH125" s="10"/>
      <c r="BI125" s="9">
        <f t="shared" ref="BI125:BI130" si="129">ROUND((BE125-BG125),5)</f>
        <v>155.02000000000001</v>
      </c>
      <c r="BJ125" s="10"/>
      <c r="BK125" s="11">
        <f t="shared" ref="BK125:BK130" si="130">ROUND(IF(BG125=0, IF(BE125=0, 0, 1), BE125/BG125),5)</f>
        <v>1.0477300000000001</v>
      </c>
    </row>
    <row r="126" spans="1:63" x14ac:dyDescent="0.3">
      <c r="A126" s="2"/>
      <c r="B126" s="2"/>
      <c r="C126" s="2"/>
      <c r="D126" s="2"/>
      <c r="E126" s="2"/>
      <c r="F126" s="2" t="s">
        <v>164</v>
      </c>
      <c r="G126" s="2"/>
      <c r="H126" s="2"/>
      <c r="I126" s="9">
        <v>0</v>
      </c>
      <c r="J126" s="10"/>
      <c r="K126" s="9">
        <v>1375</v>
      </c>
      <c r="L126" s="10"/>
      <c r="M126" s="9">
        <f t="shared" si="115"/>
        <v>-1375</v>
      </c>
      <c r="N126" s="10"/>
      <c r="O126" s="11">
        <f t="shared" si="116"/>
        <v>0</v>
      </c>
      <c r="P126" s="10"/>
      <c r="Q126" s="9">
        <v>0</v>
      </c>
      <c r="R126" s="10"/>
      <c r="S126" s="9">
        <v>1375</v>
      </c>
      <c r="T126" s="10"/>
      <c r="U126" s="9">
        <f t="shared" si="117"/>
        <v>-1375</v>
      </c>
      <c r="V126" s="10"/>
      <c r="W126" s="11">
        <f t="shared" si="118"/>
        <v>0</v>
      </c>
      <c r="X126" s="10"/>
      <c r="Y126" s="9">
        <v>0</v>
      </c>
      <c r="Z126" s="10"/>
      <c r="AA126" s="9">
        <v>1375</v>
      </c>
      <c r="AB126" s="10"/>
      <c r="AC126" s="9">
        <f t="shared" si="119"/>
        <v>-1375</v>
      </c>
      <c r="AD126" s="10"/>
      <c r="AE126" s="11">
        <f t="shared" si="120"/>
        <v>0</v>
      </c>
      <c r="AF126" s="10"/>
      <c r="AG126" s="9">
        <v>7151.3</v>
      </c>
      <c r="AH126" s="10"/>
      <c r="AI126" s="9">
        <v>1375</v>
      </c>
      <c r="AJ126" s="10"/>
      <c r="AK126" s="9">
        <f t="shared" si="121"/>
        <v>5776.3</v>
      </c>
      <c r="AL126" s="10"/>
      <c r="AM126" s="11">
        <f t="shared" si="122"/>
        <v>5.2009499999999997</v>
      </c>
      <c r="AN126" s="10"/>
      <c r="AO126" s="9">
        <v>239</v>
      </c>
      <c r="AP126" s="10"/>
      <c r="AQ126" s="9">
        <v>1375</v>
      </c>
      <c r="AR126" s="10"/>
      <c r="AS126" s="9">
        <f t="shared" si="123"/>
        <v>-1136</v>
      </c>
      <c r="AT126" s="10"/>
      <c r="AU126" s="11">
        <f t="shared" si="124"/>
        <v>0.17382</v>
      </c>
      <c r="AV126" s="10"/>
      <c r="AW126" s="9">
        <v>1379</v>
      </c>
      <c r="AX126" s="10"/>
      <c r="AY126" s="9">
        <v>1375</v>
      </c>
      <c r="AZ126" s="10"/>
      <c r="BA126" s="9">
        <f t="shared" si="125"/>
        <v>4</v>
      </c>
      <c r="BB126" s="10"/>
      <c r="BC126" s="11">
        <f t="shared" si="126"/>
        <v>1.00291</v>
      </c>
      <c r="BD126" s="10"/>
      <c r="BE126" s="9">
        <f t="shared" si="127"/>
        <v>8769.2999999999993</v>
      </c>
      <c r="BF126" s="10"/>
      <c r="BG126" s="9">
        <f t="shared" si="128"/>
        <v>8250</v>
      </c>
      <c r="BH126" s="10"/>
      <c r="BI126" s="9">
        <f t="shared" si="129"/>
        <v>519.29999999999995</v>
      </c>
      <c r="BJ126" s="10"/>
      <c r="BK126" s="11">
        <f t="shared" si="130"/>
        <v>1.0629500000000001</v>
      </c>
    </row>
    <row r="127" spans="1:63" hidden="1" x14ac:dyDescent="0.3">
      <c r="A127" s="2"/>
      <c r="B127" s="2"/>
      <c r="C127" s="2"/>
      <c r="D127" s="2"/>
      <c r="E127" s="2"/>
      <c r="F127" s="2" t="s">
        <v>163</v>
      </c>
      <c r="G127" s="2"/>
      <c r="H127" s="2"/>
      <c r="I127" s="9">
        <v>0</v>
      </c>
      <c r="J127" s="10"/>
      <c r="K127" s="9">
        <v>0</v>
      </c>
      <c r="L127" s="10"/>
      <c r="M127" s="9">
        <f t="shared" si="115"/>
        <v>0</v>
      </c>
      <c r="N127" s="10"/>
      <c r="O127" s="11">
        <f t="shared" si="116"/>
        <v>0</v>
      </c>
      <c r="P127" s="10"/>
      <c r="Q127" s="9">
        <v>0</v>
      </c>
      <c r="R127" s="10"/>
      <c r="S127" s="9">
        <v>0</v>
      </c>
      <c r="T127" s="10"/>
      <c r="U127" s="9">
        <f t="shared" si="117"/>
        <v>0</v>
      </c>
      <c r="V127" s="10"/>
      <c r="W127" s="11">
        <f t="shared" si="118"/>
        <v>0</v>
      </c>
      <c r="X127" s="10"/>
      <c r="Y127" s="9">
        <v>0</v>
      </c>
      <c r="Z127" s="10"/>
      <c r="AA127" s="9">
        <v>0</v>
      </c>
      <c r="AB127" s="10"/>
      <c r="AC127" s="9">
        <f t="shared" si="119"/>
        <v>0</v>
      </c>
      <c r="AD127" s="10"/>
      <c r="AE127" s="11">
        <f t="shared" si="120"/>
        <v>0</v>
      </c>
      <c r="AF127" s="10"/>
      <c r="AG127" s="9">
        <v>0</v>
      </c>
      <c r="AH127" s="10"/>
      <c r="AI127" s="9">
        <v>0</v>
      </c>
      <c r="AJ127" s="10"/>
      <c r="AK127" s="9">
        <f t="shared" si="121"/>
        <v>0</v>
      </c>
      <c r="AL127" s="10"/>
      <c r="AM127" s="11">
        <f t="shared" si="122"/>
        <v>0</v>
      </c>
      <c r="AN127" s="10"/>
      <c r="AO127" s="9">
        <v>0</v>
      </c>
      <c r="AP127" s="10"/>
      <c r="AQ127" s="9">
        <v>0</v>
      </c>
      <c r="AR127" s="10"/>
      <c r="AS127" s="9">
        <f t="shared" si="123"/>
        <v>0</v>
      </c>
      <c r="AT127" s="10"/>
      <c r="AU127" s="11">
        <f t="shared" si="124"/>
        <v>0</v>
      </c>
      <c r="AV127" s="10"/>
      <c r="AW127" s="9">
        <v>0</v>
      </c>
      <c r="AX127" s="10"/>
      <c r="AY127" s="9">
        <v>0</v>
      </c>
      <c r="AZ127" s="10"/>
      <c r="BA127" s="9">
        <f t="shared" si="125"/>
        <v>0</v>
      </c>
      <c r="BB127" s="10"/>
      <c r="BC127" s="11">
        <f t="shared" si="126"/>
        <v>0</v>
      </c>
      <c r="BD127" s="10"/>
      <c r="BE127" s="9">
        <f t="shared" si="127"/>
        <v>0</v>
      </c>
      <c r="BF127" s="10"/>
      <c r="BG127" s="9">
        <f t="shared" si="128"/>
        <v>0</v>
      </c>
      <c r="BH127" s="10"/>
      <c r="BI127" s="9">
        <f t="shared" si="129"/>
        <v>0</v>
      </c>
      <c r="BJ127" s="10"/>
      <c r="BK127" s="11">
        <f t="shared" si="130"/>
        <v>0</v>
      </c>
    </row>
    <row r="128" spans="1:63" x14ac:dyDescent="0.3">
      <c r="A128" s="2"/>
      <c r="B128" s="2"/>
      <c r="C128" s="2"/>
      <c r="D128" s="2"/>
      <c r="E128" s="2"/>
      <c r="F128" s="2" t="s">
        <v>162</v>
      </c>
      <c r="G128" s="2"/>
      <c r="H128" s="2"/>
      <c r="I128" s="9">
        <v>0</v>
      </c>
      <c r="J128" s="10"/>
      <c r="K128" s="9">
        <v>1500</v>
      </c>
      <c r="L128" s="10"/>
      <c r="M128" s="9">
        <f t="shared" si="115"/>
        <v>-1500</v>
      </c>
      <c r="N128" s="10"/>
      <c r="O128" s="11">
        <f t="shared" si="116"/>
        <v>0</v>
      </c>
      <c r="P128" s="10"/>
      <c r="Q128" s="9">
        <v>8050</v>
      </c>
      <c r="R128" s="10"/>
      <c r="S128" s="9">
        <v>1500</v>
      </c>
      <c r="T128" s="10"/>
      <c r="U128" s="9">
        <f t="shared" si="117"/>
        <v>6550</v>
      </c>
      <c r="V128" s="10"/>
      <c r="W128" s="11">
        <f t="shared" si="118"/>
        <v>5.3666700000000001</v>
      </c>
      <c r="X128" s="10"/>
      <c r="Y128" s="9">
        <v>2625</v>
      </c>
      <c r="Z128" s="10"/>
      <c r="AA128" s="9">
        <v>1500</v>
      </c>
      <c r="AB128" s="10"/>
      <c r="AC128" s="9">
        <f t="shared" si="119"/>
        <v>1125</v>
      </c>
      <c r="AD128" s="10"/>
      <c r="AE128" s="11">
        <f t="shared" si="120"/>
        <v>1.75</v>
      </c>
      <c r="AF128" s="10"/>
      <c r="AG128" s="9">
        <v>945</v>
      </c>
      <c r="AH128" s="10"/>
      <c r="AI128" s="9">
        <v>1500</v>
      </c>
      <c r="AJ128" s="10"/>
      <c r="AK128" s="9">
        <f t="shared" si="121"/>
        <v>-555</v>
      </c>
      <c r="AL128" s="10"/>
      <c r="AM128" s="11">
        <f t="shared" si="122"/>
        <v>0.63</v>
      </c>
      <c r="AN128" s="10"/>
      <c r="AO128" s="9">
        <v>4200</v>
      </c>
      <c r="AP128" s="10"/>
      <c r="AQ128" s="9">
        <v>1500</v>
      </c>
      <c r="AR128" s="10"/>
      <c r="AS128" s="9">
        <f t="shared" si="123"/>
        <v>2700</v>
      </c>
      <c r="AT128" s="10"/>
      <c r="AU128" s="11">
        <f t="shared" si="124"/>
        <v>2.8</v>
      </c>
      <c r="AV128" s="10"/>
      <c r="AW128" s="9">
        <v>0</v>
      </c>
      <c r="AX128" s="10"/>
      <c r="AY128" s="9">
        <v>1500</v>
      </c>
      <c r="AZ128" s="10"/>
      <c r="BA128" s="9">
        <f t="shared" si="125"/>
        <v>-1500</v>
      </c>
      <c r="BB128" s="10"/>
      <c r="BC128" s="11">
        <f t="shared" si="126"/>
        <v>0</v>
      </c>
      <c r="BD128" s="10"/>
      <c r="BE128" s="9">
        <f t="shared" si="127"/>
        <v>15820</v>
      </c>
      <c r="BF128" s="10"/>
      <c r="BG128" s="9">
        <f t="shared" si="128"/>
        <v>9000</v>
      </c>
      <c r="BH128" s="10"/>
      <c r="BI128" s="9">
        <f t="shared" si="129"/>
        <v>6820</v>
      </c>
      <c r="BJ128" s="10"/>
      <c r="BK128" s="24">
        <f t="shared" si="130"/>
        <v>1.7577799999999999</v>
      </c>
    </row>
    <row r="129" spans="1:63" x14ac:dyDescent="0.3">
      <c r="A129" s="2"/>
      <c r="B129" s="2"/>
      <c r="C129" s="2"/>
      <c r="D129" s="2"/>
      <c r="E129" s="2"/>
      <c r="F129" s="2" t="s">
        <v>161</v>
      </c>
      <c r="G129" s="2"/>
      <c r="H129" s="2"/>
      <c r="I129" s="9">
        <v>3646.95</v>
      </c>
      <c r="J129" s="10"/>
      <c r="K129" s="9">
        <v>1916</v>
      </c>
      <c r="L129" s="10"/>
      <c r="M129" s="9">
        <f t="shared" si="115"/>
        <v>1730.95</v>
      </c>
      <c r="N129" s="10"/>
      <c r="O129" s="11">
        <f t="shared" si="116"/>
        <v>1.9034199999999999</v>
      </c>
      <c r="P129" s="10"/>
      <c r="Q129" s="9">
        <v>3304.05</v>
      </c>
      <c r="R129" s="10"/>
      <c r="S129" s="9">
        <v>1916</v>
      </c>
      <c r="T129" s="10"/>
      <c r="U129" s="9">
        <f t="shared" si="117"/>
        <v>1388.05</v>
      </c>
      <c r="V129" s="10"/>
      <c r="W129" s="11">
        <f t="shared" si="118"/>
        <v>1.72445</v>
      </c>
      <c r="X129" s="10"/>
      <c r="Y129" s="9">
        <v>3197.93</v>
      </c>
      <c r="Z129" s="10"/>
      <c r="AA129" s="9">
        <v>1916</v>
      </c>
      <c r="AB129" s="10"/>
      <c r="AC129" s="9">
        <f t="shared" si="119"/>
        <v>1281.93</v>
      </c>
      <c r="AD129" s="10"/>
      <c r="AE129" s="11">
        <f t="shared" si="120"/>
        <v>1.6690700000000001</v>
      </c>
      <c r="AF129" s="10"/>
      <c r="AG129" s="9">
        <v>2918.17</v>
      </c>
      <c r="AH129" s="10"/>
      <c r="AI129" s="9">
        <v>1916</v>
      </c>
      <c r="AJ129" s="10"/>
      <c r="AK129" s="9">
        <f t="shared" si="121"/>
        <v>1002.17</v>
      </c>
      <c r="AL129" s="10"/>
      <c r="AM129" s="11">
        <f t="shared" si="122"/>
        <v>1.52305</v>
      </c>
      <c r="AN129" s="10"/>
      <c r="AO129" s="9">
        <v>3605.37</v>
      </c>
      <c r="AP129" s="10"/>
      <c r="AQ129" s="9">
        <v>1917</v>
      </c>
      <c r="AR129" s="10"/>
      <c r="AS129" s="9">
        <f t="shared" si="123"/>
        <v>1688.37</v>
      </c>
      <c r="AT129" s="10"/>
      <c r="AU129" s="11">
        <f t="shared" si="124"/>
        <v>1.8807400000000001</v>
      </c>
      <c r="AV129" s="10"/>
      <c r="AW129" s="9">
        <v>3613.76</v>
      </c>
      <c r="AX129" s="10"/>
      <c r="AY129" s="9">
        <v>1917</v>
      </c>
      <c r="AZ129" s="10"/>
      <c r="BA129" s="9">
        <f t="shared" si="125"/>
        <v>1696.76</v>
      </c>
      <c r="BB129" s="10"/>
      <c r="BC129" s="11">
        <f t="shared" si="126"/>
        <v>1.8851100000000001</v>
      </c>
      <c r="BD129" s="10"/>
      <c r="BE129" s="9">
        <f t="shared" si="127"/>
        <v>20286.23</v>
      </c>
      <c r="BF129" s="10"/>
      <c r="BG129" s="9">
        <f t="shared" si="128"/>
        <v>11498</v>
      </c>
      <c r="BH129" s="10"/>
      <c r="BI129" s="9">
        <f t="shared" si="129"/>
        <v>8788.23</v>
      </c>
      <c r="BJ129" s="10"/>
      <c r="BK129" s="24">
        <f t="shared" si="130"/>
        <v>1.76433</v>
      </c>
    </row>
    <row r="130" spans="1:63" x14ac:dyDescent="0.3">
      <c r="A130" s="2"/>
      <c r="B130" s="2"/>
      <c r="C130" s="2"/>
      <c r="D130" s="2"/>
      <c r="E130" s="2"/>
      <c r="F130" s="2" t="s">
        <v>160</v>
      </c>
      <c r="G130" s="2"/>
      <c r="H130" s="2"/>
      <c r="I130" s="9">
        <v>532.86</v>
      </c>
      <c r="J130" s="10"/>
      <c r="K130" s="9">
        <v>500</v>
      </c>
      <c r="L130" s="10"/>
      <c r="M130" s="9">
        <f t="shared" si="115"/>
        <v>32.86</v>
      </c>
      <c r="N130" s="10"/>
      <c r="O130" s="11">
        <f t="shared" si="116"/>
        <v>1.06572</v>
      </c>
      <c r="P130" s="10"/>
      <c r="Q130" s="9">
        <v>94.5</v>
      </c>
      <c r="R130" s="10"/>
      <c r="S130" s="9">
        <v>500</v>
      </c>
      <c r="T130" s="10"/>
      <c r="U130" s="9">
        <f t="shared" si="117"/>
        <v>-405.5</v>
      </c>
      <c r="V130" s="10"/>
      <c r="W130" s="11">
        <f t="shared" si="118"/>
        <v>0.189</v>
      </c>
      <c r="X130" s="10"/>
      <c r="Y130" s="9">
        <v>410.47</v>
      </c>
      <c r="Z130" s="10"/>
      <c r="AA130" s="9">
        <v>500</v>
      </c>
      <c r="AB130" s="10"/>
      <c r="AC130" s="9">
        <f t="shared" si="119"/>
        <v>-89.53</v>
      </c>
      <c r="AD130" s="10"/>
      <c r="AE130" s="11">
        <f t="shared" si="120"/>
        <v>0.82094</v>
      </c>
      <c r="AF130" s="10"/>
      <c r="AG130" s="9">
        <v>5</v>
      </c>
      <c r="AH130" s="10"/>
      <c r="AI130" s="9">
        <v>500</v>
      </c>
      <c r="AJ130" s="10"/>
      <c r="AK130" s="9">
        <f t="shared" si="121"/>
        <v>-495</v>
      </c>
      <c r="AL130" s="10"/>
      <c r="AM130" s="11">
        <f t="shared" si="122"/>
        <v>0.01</v>
      </c>
      <c r="AN130" s="10"/>
      <c r="AO130" s="9">
        <v>5</v>
      </c>
      <c r="AP130" s="10"/>
      <c r="AQ130" s="9">
        <v>500</v>
      </c>
      <c r="AR130" s="10"/>
      <c r="AS130" s="9">
        <f t="shared" si="123"/>
        <v>-495</v>
      </c>
      <c r="AT130" s="10"/>
      <c r="AU130" s="11">
        <f t="shared" si="124"/>
        <v>0.01</v>
      </c>
      <c r="AV130" s="10"/>
      <c r="AW130" s="9">
        <v>0</v>
      </c>
      <c r="AX130" s="10"/>
      <c r="AY130" s="9">
        <v>500</v>
      </c>
      <c r="AZ130" s="10"/>
      <c r="BA130" s="9">
        <f t="shared" si="125"/>
        <v>-500</v>
      </c>
      <c r="BB130" s="10"/>
      <c r="BC130" s="11">
        <f t="shared" si="126"/>
        <v>0</v>
      </c>
      <c r="BD130" s="10"/>
      <c r="BE130" s="9">
        <f t="shared" si="127"/>
        <v>1047.83</v>
      </c>
      <c r="BF130" s="10"/>
      <c r="BG130" s="9">
        <f t="shared" si="128"/>
        <v>3000</v>
      </c>
      <c r="BH130" s="10"/>
      <c r="BI130" s="9">
        <f t="shared" si="129"/>
        <v>-1952.17</v>
      </c>
      <c r="BJ130" s="10"/>
      <c r="BK130" s="11">
        <f t="shared" si="130"/>
        <v>0.34927999999999998</v>
      </c>
    </row>
    <row r="131" spans="1:63" x14ac:dyDescent="0.3">
      <c r="A131" s="2"/>
      <c r="B131" s="2"/>
      <c r="C131" s="2"/>
      <c r="D131" s="2"/>
      <c r="E131" s="2"/>
      <c r="F131" s="2" t="s">
        <v>159</v>
      </c>
      <c r="G131" s="2"/>
      <c r="H131" s="2"/>
      <c r="I131" s="9"/>
      <c r="J131" s="10"/>
      <c r="K131" s="9"/>
      <c r="L131" s="10"/>
      <c r="M131" s="9"/>
      <c r="N131" s="10"/>
      <c r="O131" s="11"/>
      <c r="P131" s="10"/>
      <c r="Q131" s="9"/>
      <c r="R131" s="10"/>
      <c r="S131" s="9"/>
      <c r="T131" s="10"/>
      <c r="U131" s="9"/>
      <c r="V131" s="10"/>
      <c r="W131" s="11"/>
      <c r="X131" s="10"/>
      <c r="Y131" s="9"/>
      <c r="Z131" s="10"/>
      <c r="AA131" s="9"/>
      <c r="AB131" s="10"/>
      <c r="AC131" s="9"/>
      <c r="AD131" s="10"/>
      <c r="AE131" s="11"/>
      <c r="AF131" s="10"/>
      <c r="AG131" s="9"/>
      <c r="AH131" s="10"/>
      <c r="AI131" s="9"/>
      <c r="AJ131" s="10"/>
      <c r="AK131" s="9"/>
      <c r="AL131" s="10"/>
      <c r="AM131" s="11"/>
      <c r="AN131" s="10"/>
      <c r="AO131" s="9"/>
      <c r="AP131" s="10"/>
      <c r="AQ131" s="9"/>
      <c r="AR131" s="10"/>
      <c r="AS131" s="9"/>
      <c r="AT131" s="10"/>
      <c r="AU131" s="11"/>
      <c r="AV131" s="10"/>
      <c r="AW131" s="9"/>
      <c r="AX131" s="10"/>
      <c r="AY131" s="9"/>
      <c r="AZ131" s="10"/>
      <c r="BA131" s="9"/>
      <c r="BB131" s="10"/>
      <c r="BC131" s="11"/>
      <c r="BD131" s="10"/>
      <c r="BE131" s="9"/>
      <c r="BF131" s="10"/>
      <c r="BG131" s="9"/>
      <c r="BH131" s="10"/>
      <c r="BI131" s="9"/>
      <c r="BJ131" s="10"/>
      <c r="BK131" s="11"/>
    </row>
    <row r="132" spans="1:63" x14ac:dyDescent="0.3">
      <c r="A132" s="2"/>
      <c r="B132" s="2"/>
      <c r="C132" s="2"/>
      <c r="D132" s="2"/>
      <c r="E132" s="2"/>
      <c r="F132" s="2"/>
      <c r="G132" s="2" t="s">
        <v>158</v>
      </c>
      <c r="H132" s="2"/>
      <c r="I132" s="9">
        <v>0</v>
      </c>
      <c r="J132" s="10"/>
      <c r="K132" s="9">
        <v>0</v>
      </c>
      <c r="L132" s="10"/>
      <c r="M132" s="9">
        <f>ROUND((I132-K132),5)</f>
        <v>0</v>
      </c>
      <c r="N132" s="10"/>
      <c r="O132" s="11">
        <f>ROUND(IF(K132=0, IF(I132=0, 0, 1), I132/K132),5)</f>
        <v>0</v>
      </c>
      <c r="P132" s="10"/>
      <c r="Q132" s="9">
        <v>9305.3700000000008</v>
      </c>
      <c r="R132" s="10"/>
      <c r="S132" s="9">
        <v>0</v>
      </c>
      <c r="T132" s="10"/>
      <c r="U132" s="9">
        <f>ROUND((Q132-S132),5)</f>
        <v>9305.3700000000008</v>
      </c>
      <c r="V132" s="10"/>
      <c r="W132" s="11">
        <f>ROUND(IF(S132=0, IF(Q132=0, 0, 1), Q132/S132),5)</f>
        <v>1</v>
      </c>
      <c r="X132" s="10"/>
      <c r="Y132" s="9">
        <v>0</v>
      </c>
      <c r="Z132" s="10"/>
      <c r="AA132" s="9">
        <v>0</v>
      </c>
      <c r="AB132" s="10"/>
      <c r="AC132" s="9">
        <f>ROUND((Y132-AA132),5)</f>
        <v>0</v>
      </c>
      <c r="AD132" s="10"/>
      <c r="AE132" s="11">
        <f>ROUND(IF(AA132=0, IF(Y132=0, 0, 1), Y132/AA132),5)</f>
        <v>0</v>
      </c>
      <c r="AF132" s="10"/>
      <c r="AG132" s="9">
        <v>0</v>
      </c>
      <c r="AH132" s="10"/>
      <c r="AI132" s="9">
        <v>0</v>
      </c>
      <c r="AJ132" s="10"/>
      <c r="AK132" s="9">
        <f>ROUND((AG132-AI132),5)</f>
        <v>0</v>
      </c>
      <c r="AL132" s="10"/>
      <c r="AM132" s="11">
        <f>ROUND(IF(AI132=0, IF(AG132=0, 0, 1), AG132/AI132),5)</f>
        <v>0</v>
      </c>
      <c r="AN132" s="10"/>
      <c r="AO132" s="9">
        <v>0</v>
      </c>
      <c r="AP132" s="10"/>
      <c r="AQ132" s="9">
        <v>0</v>
      </c>
      <c r="AR132" s="10"/>
      <c r="AS132" s="9">
        <f>ROUND((AO132-AQ132),5)</f>
        <v>0</v>
      </c>
      <c r="AT132" s="10"/>
      <c r="AU132" s="11">
        <f>ROUND(IF(AQ132=0, IF(AO132=0, 0, 1), AO132/AQ132),5)</f>
        <v>0</v>
      </c>
      <c r="AV132" s="10"/>
      <c r="AW132" s="9">
        <v>0</v>
      </c>
      <c r="AX132" s="10"/>
      <c r="AY132" s="9">
        <v>0</v>
      </c>
      <c r="AZ132" s="10"/>
      <c r="BA132" s="9">
        <f>ROUND((AW132-AY132),5)</f>
        <v>0</v>
      </c>
      <c r="BB132" s="10"/>
      <c r="BC132" s="11">
        <f>ROUND(IF(AY132=0, IF(AW132=0, 0, 1), AW132/AY132),5)</f>
        <v>0</v>
      </c>
      <c r="BD132" s="10"/>
      <c r="BE132" s="9">
        <f t="shared" ref="BE132:BE142" si="131">ROUND(I132+Q132+Y132+AG132+AO132+AW132,5)</f>
        <v>9305.3700000000008</v>
      </c>
      <c r="BF132" s="10"/>
      <c r="BG132" s="9">
        <f>ROUND(K132+S132+AA132+AI132+AQ132+AY132,5)</f>
        <v>0</v>
      </c>
      <c r="BH132" s="10"/>
      <c r="BI132" s="9">
        <f>ROUND((BE132-BG132),5)</f>
        <v>9305.3700000000008</v>
      </c>
      <c r="BJ132" s="10"/>
      <c r="BK132" s="11">
        <f>ROUND(IF(BG132=0, IF(BE132=0, 0, 1), BE132/BG132),5)</f>
        <v>1</v>
      </c>
    </row>
    <row r="133" spans="1:63" x14ac:dyDescent="0.3">
      <c r="A133" s="2"/>
      <c r="B133" s="2"/>
      <c r="C133" s="2"/>
      <c r="D133" s="2"/>
      <c r="E133" s="2"/>
      <c r="F133" s="2"/>
      <c r="G133" s="2" t="s">
        <v>157</v>
      </c>
      <c r="H133" s="2"/>
      <c r="I133" s="9">
        <v>0</v>
      </c>
      <c r="J133" s="10"/>
      <c r="K133" s="9"/>
      <c r="L133" s="10"/>
      <c r="M133" s="9"/>
      <c r="N133" s="10"/>
      <c r="O133" s="11"/>
      <c r="P133" s="10"/>
      <c r="Q133" s="9">
        <v>5668.36</v>
      </c>
      <c r="R133" s="10"/>
      <c r="S133" s="9"/>
      <c r="T133" s="10"/>
      <c r="U133" s="9"/>
      <c r="V133" s="10"/>
      <c r="W133" s="11"/>
      <c r="X133" s="10"/>
      <c r="Y133" s="9">
        <v>1581.46</v>
      </c>
      <c r="Z133" s="10"/>
      <c r="AA133" s="9"/>
      <c r="AB133" s="10"/>
      <c r="AC133" s="9"/>
      <c r="AD133" s="10"/>
      <c r="AE133" s="11"/>
      <c r="AF133" s="10"/>
      <c r="AG133" s="9">
        <v>3378.51</v>
      </c>
      <c r="AH133" s="10"/>
      <c r="AI133" s="9"/>
      <c r="AJ133" s="10"/>
      <c r="AK133" s="9"/>
      <c r="AL133" s="10"/>
      <c r="AM133" s="11"/>
      <c r="AN133" s="10"/>
      <c r="AO133" s="9">
        <v>2588.5</v>
      </c>
      <c r="AP133" s="10"/>
      <c r="AQ133" s="9"/>
      <c r="AR133" s="10"/>
      <c r="AS133" s="9"/>
      <c r="AT133" s="10"/>
      <c r="AU133" s="11"/>
      <c r="AV133" s="10"/>
      <c r="AW133" s="9">
        <v>2470.75</v>
      </c>
      <c r="AX133" s="10"/>
      <c r="AY133" s="9"/>
      <c r="AZ133" s="10"/>
      <c r="BA133" s="9"/>
      <c r="BB133" s="10"/>
      <c r="BC133" s="11"/>
      <c r="BD133" s="10"/>
      <c r="BE133" s="9">
        <f t="shared" si="131"/>
        <v>15687.58</v>
      </c>
      <c r="BF133" s="10"/>
      <c r="BG133" s="9"/>
      <c r="BH133" s="10"/>
      <c r="BI133" s="9"/>
      <c r="BJ133" s="10"/>
      <c r="BK133" s="11"/>
    </row>
    <row r="134" spans="1:63" x14ac:dyDescent="0.3">
      <c r="A134" s="2"/>
      <c r="B134" s="2"/>
      <c r="C134" s="2"/>
      <c r="D134" s="2"/>
      <c r="E134" s="2"/>
      <c r="F134" s="2"/>
      <c r="G134" s="2" t="s">
        <v>156</v>
      </c>
      <c r="H134" s="2"/>
      <c r="I134" s="9">
        <v>214.41</v>
      </c>
      <c r="J134" s="10"/>
      <c r="K134" s="9">
        <v>0</v>
      </c>
      <c r="L134" s="10"/>
      <c r="M134" s="9">
        <f t="shared" ref="M134:M142" si="132">ROUND((I134-K134),5)</f>
        <v>214.41</v>
      </c>
      <c r="N134" s="10"/>
      <c r="O134" s="11">
        <f t="shared" ref="O134:O142" si="133">ROUND(IF(K134=0, IF(I134=0, 0, 1), I134/K134),5)</f>
        <v>1</v>
      </c>
      <c r="P134" s="10"/>
      <c r="Q134" s="9">
        <v>533.54</v>
      </c>
      <c r="R134" s="10"/>
      <c r="S134" s="9">
        <v>0</v>
      </c>
      <c r="T134" s="10"/>
      <c r="U134" s="9">
        <f t="shared" ref="U134:U142" si="134">ROUND((Q134-S134),5)</f>
        <v>533.54</v>
      </c>
      <c r="V134" s="10"/>
      <c r="W134" s="11">
        <f t="shared" ref="W134:W142" si="135">ROUND(IF(S134=0, IF(Q134=0, 0, 1), Q134/S134),5)</f>
        <v>1</v>
      </c>
      <c r="X134" s="10"/>
      <c r="Y134" s="9">
        <v>0</v>
      </c>
      <c r="Z134" s="10"/>
      <c r="AA134" s="9">
        <v>0</v>
      </c>
      <c r="AB134" s="10"/>
      <c r="AC134" s="9">
        <f t="shared" ref="AC134:AC142" si="136">ROUND((Y134-AA134),5)</f>
        <v>0</v>
      </c>
      <c r="AD134" s="10"/>
      <c r="AE134" s="11">
        <f t="shared" ref="AE134:AE142" si="137">ROUND(IF(AA134=0, IF(Y134=0, 0, 1), Y134/AA134),5)</f>
        <v>0</v>
      </c>
      <c r="AF134" s="10"/>
      <c r="AG134" s="9">
        <v>420.57</v>
      </c>
      <c r="AH134" s="10"/>
      <c r="AI134" s="9">
        <v>0</v>
      </c>
      <c r="AJ134" s="10"/>
      <c r="AK134" s="9">
        <f t="shared" ref="AK134:AK142" si="138">ROUND((AG134-AI134),5)</f>
        <v>420.57</v>
      </c>
      <c r="AL134" s="10"/>
      <c r="AM134" s="11">
        <f t="shared" ref="AM134:AM142" si="139">ROUND(IF(AI134=0, IF(AG134=0, 0, 1), AG134/AI134),5)</f>
        <v>1</v>
      </c>
      <c r="AN134" s="10"/>
      <c r="AO134" s="9">
        <v>504.7</v>
      </c>
      <c r="AP134" s="10"/>
      <c r="AQ134" s="9">
        <v>0</v>
      </c>
      <c r="AR134" s="10"/>
      <c r="AS134" s="9">
        <f t="shared" ref="AS134:AS142" si="140">ROUND((AO134-AQ134),5)</f>
        <v>504.7</v>
      </c>
      <c r="AT134" s="10"/>
      <c r="AU134" s="11">
        <f t="shared" ref="AU134:AU142" si="141">ROUND(IF(AQ134=0, IF(AO134=0, 0, 1), AO134/AQ134),5)</f>
        <v>1</v>
      </c>
      <c r="AV134" s="10"/>
      <c r="AW134" s="9">
        <v>381.1</v>
      </c>
      <c r="AX134" s="10"/>
      <c r="AY134" s="9">
        <v>0</v>
      </c>
      <c r="AZ134" s="10"/>
      <c r="BA134" s="9">
        <f t="shared" ref="BA134:BA142" si="142">ROUND((AW134-AY134),5)</f>
        <v>381.1</v>
      </c>
      <c r="BB134" s="10"/>
      <c r="BC134" s="11">
        <f t="shared" ref="BC134:BC142" si="143">ROUND(IF(AY134=0, IF(AW134=0, 0, 1), AW134/AY134),5)</f>
        <v>1</v>
      </c>
      <c r="BD134" s="10"/>
      <c r="BE134" s="9">
        <f t="shared" si="131"/>
        <v>2054.3200000000002</v>
      </c>
      <c r="BF134" s="10"/>
      <c r="BG134" s="9">
        <f t="shared" ref="BG134:BG142" si="144">ROUND(K134+S134+AA134+AI134+AQ134+AY134,5)</f>
        <v>0</v>
      </c>
      <c r="BH134" s="10"/>
      <c r="BI134" s="9">
        <f t="shared" ref="BI134:BI142" si="145">ROUND((BE134-BG134),5)</f>
        <v>2054.3200000000002</v>
      </c>
      <c r="BJ134" s="10"/>
      <c r="BK134" s="11">
        <f t="shared" ref="BK134:BK142" si="146">ROUND(IF(BG134=0, IF(BE134=0, 0, 1), BE134/BG134),5)</f>
        <v>1</v>
      </c>
    </row>
    <row r="135" spans="1:63" x14ac:dyDescent="0.3">
      <c r="A135" s="2"/>
      <c r="B135" s="2"/>
      <c r="C135" s="2"/>
      <c r="D135" s="2"/>
      <c r="E135" s="2"/>
      <c r="F135" s="2"/>
      <c r="G135" s="2" t="s">
        <v>155</v>
      </c>
      <c r="H135" s="2"/>
      <c r="I135" s="9">
        <v>0</v>
      </c>
      <c r="J135" s="10"/>
      <c r="K135" s="9">
        <v>0</v>
      </c>
      <c r="L135" s="10"/>
      <c r="M135" s="9">
        <f t="shared" si="132"/>
        <v>0</v>
      </c>
      <c r="N135" s="10"/>
      <c r="O135" s="11">
        <f t="shared" si="133"/>
        <v>0</v>
      </c>
      <c r="P135" s="10"/>
      <c r="Q135" s="9">
        <v>0</v>
      </c>
      <c r="R135" s="10"/>
      <c r="S135" s="9">
        <v>0</v>
      </c>
      <c r="T135" s="10"/>
      <c r="U135" s="9">
        <f t="shared" si="134"/>
        <v>0</v>
      </c>
      <c r="V135" s="10"/>
      <c r="W135" s="11">
        <f t="shared" si="135"/>
        <v>0</v>
      </c>
      <c r="X135" s="10"/>
      <c r="Y135" s="9">
        <v>695.25</v>
      </c>
      <c r="Z135" s="10"/>
      <c r="AA135" s="9">
        <v>0</v>
      </c>
      <c r="AB135" s="10"/>
      <c r="AC135" s="9">
        <f t="shared" si="136"/>
        <v>695.25</v>
      </c>
      <c r="AD135" s="10"/>
      <c r="AE135" s="11">
        <f t="shared" si="137"/>
        <v>1</v>
      </c>
      <c r="AF135" s="10"/>
      <c r="AG135" s="9">
        <v>1166.5</v>
      </c>
      <c r="AH135" s="10"/>
      <c r="AI135" s="9">
        <v>0</v>
      </c>
      <c r="AJ135" s="10"/>
      <c r="AK135" s="9">
        <f t="shared" si="138"/>
        <v>1166.5</v>
      </c>
      <c r="AL135" s="10"/>
      <c r="AM135" s="11">
        <f t="shared" si="139"/>
        <v>1</v>
      </c>
      <c r="AN135" s="10"/>
      <c r="AO135" s="9">
        <v>1982.75</v>
      </c>
      <c r="AP135" s="10"/>
      <c r="AQ135" s="9">
        <v>0</v>
      </c>
      <c r="AR135" s="10"/>
      <c r="AS135" s="9">
        <f t="shared" si="140"/>
        <v>1982.75</v>
      </c>
      <c r="AT135" s="10"/>
      <c r="AU135" s="11">
        <f t="shared" si="141"/>
        <v>1</v>
      </c>
      <c r="AV135" s="10"/>
      <c r="AW135" s="9">
        <v>1349.75</v>
      </c>
      <c r="AX135" s="10"/>
      <c r="AY135" s="9">
        <v>0</v>
      </c>
      <c r="AZ135" s="10"/>
      <c r="BA135" s="9">
        <f t="shared" si="142"/>
        <v>1349.75</v>
      </c>
      <c r="BB135" s="10"/>
      <c r="BC135" s="11">
        <f t="shared" si="143"/>
        <v>1</v>
      </c>
      <c r="BD135" s="10"/>
      <c r="BE135" s="9">
        <f t="shared" si="131"/>
        <v>5194.25</v>
      </c>
      <c r="BF135" s="10"/>
      <c r="BG135" s="9">
        <f t="shared" si="144"/>
        <v>0</v>
      </c>
      <c r="BH135" s="10"/>
      <c r="BI135" s="9">
        <f t="shared" si="145"/>
        <v>5194.25</v>
      </c>
      <c r="BJ135" s="10"/>
      <c r="BK135" s="11">
        <f t="shared" si="146"/>
        <v>1</v>
      </c>
    </row>
    <row r="136" spans="1:63" x14ac:dyDescent="0.3">
      <c r="A136" s="2"/>
      <c r="B136" s="2"/>
      <c r="C136" s="2"/>
      <c r="D136" s="2"/>
      <c r="E136" s="2"/>
      <c r="F136" s="2"/>
      <c r="G136" s="2" t="s">
        <v>154</v>
      </c>
      <c r="H136" s="2"/>
      <c r="I136" s="9">
        <v>48</v>
      </c>
      <c r="J136" s="10"/>
      <c r="K136" s="9">
        <v>0</v>
      </c>
      <c r="L136" s="10"/>
      <c r="M136" s="9">
        <f t="shared" si="132"/>
        <v>48</v>
      </c>
      <c r="N136" s="10"/>
      <c r="O136" s="11">
        <f t="shared" si="133"/>
        <v>1</v>
      </c>
      <c r="P136" s="10"/>
      <c r="Q136" s="9">
        <v>1952.26</v>
      </c>
      <c r="R136" s="10"/>
      <c r="S136" s="9">
        <v>0</v>
      </c>
      <c r="T136" s="10"/>
      <c r="U136" s="9">
        <f t="shared" si="134"/>
        <v>1952.26</v>
      </c>
      <c r="V136" s="10"/>
      <c r="W136" s="11">
        <f t="shared" si="135"/>
        <v>1</v>
      </c>
      <c r="X136" s="10"/>
      <c r="Y136" s="9">
        <v>2795.59</v>
      </c>
      <c r="Z136" s="10"/>
      <c r="AA136" s="9">
        <v>0</v>
      </c>
      <c r="AB136" s="10"/>
      <c r="AC136" s="9">
        <f t="shared" si="136"/>
        <v>2795.59</v>
      </c>
      <c r="AD136" s="10"/>
      <c r="AE136" s="11">
        <f t="shared" si="137"/>
        <v>1</v>
      </c>
      <c r="AF136" s="10"/>
      <c r="AG136" s="9">
        <v>126.4</v>
      </c>
      <c r="AH136" s="10"/>
      <c r="AI136" s="9">
        <v>0</v>
      </c>
      <c r="AJ136" s="10"/>
      <c r="AK136" s="9">
        <f t="shared" si="138"/>
        <v>126.4</v>
      </c>
      <c r="AL136" s="10"/>
      <c r="AM136" s="11">
        <f t="shared" si="139"/>
        <v>1</v>
      </c>
      <c r="AN136" s="10"/>
      <c r="AO136" s="9">
        <v>76</v>
      </c>
      <c r="AP136" s="10"/>
      <c r="AQ136" s="9">
        <v>0</v>
      </c>
      <c r="AR136" s="10"/>
      <c r="AS136" s="9">
        <f t="shared" si="140"/>
        <v>76</v>
      </c>
      <c r="AT136" s="10"/>
      <c r="AU136" s="11">
        <f t="shared" si="141"/>
        <v>1</v>
      </c>
      <c r="AV136" s="10"/>
      <c r="AW136" s="9">
        <v>277.29000000000002</v>
      </c>
      <c r="AX136" s="10"/>
      <c r="AY136" s="9">
        <v>0</v>
      </c>
      <c r="AZ136" s="10"/>
      <c r="BA136" s="9">
        <f t="shared" si="142"/>
        <v>277.29000000000002</v>
      </c>
      <c r="BB136" s="10"/>
      <c r="BC136" s="11">
        <f t="shared" si="143"/>
        <v>1</v>
      </c>
      <c r="BD136" s="10"/>
      <c r="BE136" s="9">
        <f t="shared" si="131"/>
        <v>5275.54</v>
      </c>
      <c r="BF136" s="10"/>
      <c r="BG136" s="9">
        <f t="shared" si="144"/>
        <v>0</v>
      </c>
      <c r="BH136" s="10"/>
      <c r="BI136" s="9">
        <f t="shared" si="145"/>
        <v>5275.54</v>
      </c>
      <c r="BJ136" s="10"/>
      <c r="BK136" s="11">
        <f t="shared" si="146"/>
        <v>1</v>
      </c>
    </row>
    <row r="137" spans="1:63" x14ac:dyDescent="0.3">
      <c r="A137" s="2"/>
      <c r="B137" s="2"/>
      <c r="C137" s="2"/>
      <c r="D137" s="2"/>
      <c r="E137" s="2"/>
      <c r="F137" s="2"/>
      <c r="G137" s="2" t="s">
        <v>153</v>
      </c>
      <c r="H137" s="2"/>
      <c r="I137" s="9">
        <v>0</v>
      </c>
      <c r="J137" s="10"/>
      <c r="K137" s="9">
        <v>0</v>
      </c>
      <c r="L137" s="10"/>
      <c r="M137" s="9">
        <f t="shared" si="132"/>
        <v>0</v>
      </c>
      <c r="N137" s="10"/>
      <c r="O137" s="11">
        <f t="shared" si="133"/>
        <v>0</v>
      </c>
      <c r="P137" s="10"/>
      <c r="Q137" s="9">
        <v>0</v>
      </c>
      <c r="R137" s="10"/>
      <c r="S137" s="9">
        <v>0</v>
      </c>
      <c r="T137" s="10"/>
      <c r="U137" s="9">
        <f t="shared" si="134"/>
        <v>0</v>
      </c>
      <c r="V137" s="10"/>
      <c r="W137" s="11">
        <f t="shared" si="135"/>
        <v>0</v>
      </c>
      <c r="X137" s="10"/>
      <c r="Y137" s="9">
        <v>0</v>
      </c>
      <c r="Z137" s="10"/>
      <c r="AA137" s="9">
        <v>0</v>
      </c>
      <c r="AB137" s="10"/>
      <c r="AC137" s="9">
        <f t="shared" si="136"/>
        <v>0</v>
      </c>
      <c r="AD137" s="10"/>
      <c r="AE137" s="11">
        <f t="shared" si="137"/>
        <v>0</v>
      </c>
      <c r="AF137" s="10"/>
      <c r="AG137" s="9">
        <v>0</v>
      </c>
      <c r="AH137" s="10"/>
      <c r="AI137" s="9">
        <v>0</v>
      </c>
      <c r="AJ137" s="10"/>
      <c r="AK137" s="9">
        <f t="shared" si="138"/>
        <v>0</v>
      </c>
      <c r="AL137" s="10"/>
      <c r="AM137" s="11">
        <f t="shared" si="139"/>
        <v>0</v>
      </c>
      <c r="AN137" s="10"/>
      <c r="AO137" s="9">
        <v>0</v>
      </c>
      <c r="AP137" s="10"/>
      <c r="AQ137" s="9">
        <v>0</v>
      </c>
      <c r="AR137" s="10"/>
      <c r="AS137" s="9">
        <f t="shared" si="140"/>
        <v>0</v>
      </c>
      <c r="AT137" s="10"/>
      <c r="AU137" s="11">
        <f t="shared" si="141"/>
        <v>0</v>
      </c>
      <c r="AV137" s="10"/>
      <c r="AW137" s="9">
        <v>0</v>
      </c>
      <c r="AX137" s="10"/>
      <c r="AY137" s="9">
        <v>0</v>
      </c>
      <c r="AZ137" s="10"/>
      <c r="BA137" s="9">
        <f t="shared" si="142"/>
        <v>0</v>
      </c>
      <c r="BB137" s="10"/>
      <c r="BC137" s="11">
        <f t="shared" si="143"/>
        <v>0</v>
      </c>
      <c r="BD137" s="10"/>
      <c r="BE137" s="9">
        <f t="shared" si="131"/>
        <v>0</v>
      </c>
      <c r="BF137" s="10"/>
      <c r="BG137" s="9">
        <f t="shared" si="144"/>
        <v>0</v>
      </c>
      <c r="BH137" s="10"/>
      <c r="BI137" s="9">
        <f t="shared" si="145"/>
        <v>0</v>
      </c>
      <c r="BJ137" s="10"/>
      <c r="BK137" s="11">
        <f t="shared" si="146"/>
        <v>0</v>
      </c>
    </row>
    <row r="138" spans="1:63" ht="19.5" thickBot="1" x14ac:dyDescent="0.35">
      <c r="A138" s="2"/>
      <c r="B138" s="2"/>
      <c r="C138" s="2"/>
      <c r="D138" s="2"/>
      <c r="E138" s="2"/>
      <c r="F138" s="2"/>
      <c r="G138" s="2" t="s">
        <v>152</v>
      </c>
      <c r="H138" s="2"/>
      <c r="I138" s="12">
        <v>0</v>
      </c>
      <c r="J138" s="10"/>
      <c r="K138" s="12">
        <v>4166</v>
      </c>
      <c r="L138" s="10"/>
      <c r="M138" s="12">
        <f t="shared" si="132"/>
        <v>-4166</v>
      </c>
      <c r="N138" s="10"/>
      <c r="O138" s="13">
        <f t="shared" si="133"/>
        <v>0</v>
      </c>
      <c r="P138" s="10"/>
      <c r="Q138" s="12">
        <v>636.89</v>
      </c>
      <c r="R138" s="10"/>
      <c r="S138" s="12">
        <v>4166</v>
      </c>
      <c r="T138" s="10"/>
      <c r="U138" s="12">
        <f t="shared" si="134"/>
        <v>-3529.11</v>
      </c>
      <c r="V138" s="10"/>
      <c r="W138" s="13">
        <f t="shared" si="135"/>
        <v>0.15287999999999999</v>
      </c>
      <c r="X138" s="10"/>
      <c r="Y138" s="12">
        <v>225.93</v>
      </c>
      <c r="Z138" s="10"/>
      <c r="AA138" s="12">
        <v>4166</v>
      </c>
      <c r="AB138" s="10"/>
      <c r="AC138" s="12">
        <f t="shared" si="136"/>
        <v>-3940.07</v>
      </c>
      <c r="AD138" s="10"/>
      <c r="AE138" s="13">
        <f t="shared" si="137"/>
        <v>5.423E-2</v>
      </c>
      <c r="AF138" s="10"/>
      <c r="AG138" s="12">
        <v>0</v>
      </c>
      <c r="AH138" s="10"/>
      <c r="AI138" s="12">
        <v>4166</v>
      </c>
      <c r="AJ138" s="10"/>
      <c r="AK138" s="12">
        <f t="shared" si="138"/>
        <v>-4166</v>
      </c>
      <c r="AL138" s="10"/>
      <c r="AM138" s="13">
        <f t="shared" si="139"/>
        <v>0</v>
      </c>
      <c r="AN138" s="10"/>
      <c r="AO138" s="12">
        <v>0</v>
      </c>
      <c r="AP138" s="10"/>
      <c r="AQ138" s="12">
        <v>4167</v>
      </c>
      <c r="AR138" s="10"/>
      <c r="AS138" s="12">
        <f t="shared" si="140"/>
        <v>-4167</v>
      </c>
      <c r="AT138" s="10"/>
      <c r="AU138" s="13">
        <f t="shared" si="141"/>
        <v>0</v>
      </c>
      <c r="AV138" s="10"/>
      <c r="AW138" s="12">
        <v>0</v>
      </c>
      <c r="AX138" s="10"/>
      <c r="AY138" s="12">
        <v>4167</v>
      </c>
      <c r="AZ138" s="10"/>
      <c r="BA138" s="12">
        <f t="shared" si="142"/>
        <v>-4167</v>
      </c>
      <c r="BB138" s="10"/>
      <c r="BC138" s="13">
        <f t="shared" si="143"/>
        <v>0</v>
      </c>
      <c r="BD138" s="10"/>
      <c r="BE138" s="12">
        <f t="shared" si="131"/>
        <v>862.82</v>
      </c>
      <c r="BF138" s="10"/>
      <c r="BG138" s="12">
        <f t="shared" si="144"/>
        <v>24998</v>
      </c>
      <c r="BH138" s="10"/>
      <c r="BI138" s="12">
        <f t="shared" si="145"/>
        <v>-24135.18</v>
      </c>
      <c r="BJ138" s="10"/>
      <c r="BK138" s="13">
        <f t="shared" si="146"/>
        <v>3.4520000000000002E-2</v>
      </c>
    </row>
    <row r="139" spans="1:63" x14ac:dyDescent="0.3">
      <c r="A139" s="2"/>
      <c r="B139" s="2"/>
      <c r="C139" s="2"/>
      <c r="D139" s="2"/>
      <c r="E139" s="2"/>
      <c r="F139" s="2" t="s">
        <v>151</v>
      </c>
      <c r="G139" s="2"/>
      <c r="H139" s="2"/>
      <c r="I139" s="9">
        <f>ROUND(SUM(I131:I138),5)</f>
        <v>262.41000000000003</v>
      </c>
      <c r="J139" s="10"/>
      <c r="K139" s="9">
        <f>ROUND(SUM(K131:K138),5)</f>
        <v>4166</v>
      </c>
      <c r="L139" s="10"/>
      <c r="M139" s="9">
        <f t="shared" si="132"/>
        <v>-3903.59</v>
      </c>
      <c r="N139" s="10"/>
      <c r="O139" s="11">
        <f t="shared" si="133"/>
        <v>6.2990000000000004E-2</v>
      </c>
      <c r="P139" s="10"/>
      <c r="Q139" s="9">
        <f>ROUND(SUM(Q131:Q138),5)</f>
        <v>18096.419999999998</v>
      </c>
      <c r="R139" s="10"/>
      <c r="S139" s="9">
        <f>ROUND(SUM(S131:S138),5)</f>
        <v>4166</v>
      </c>
      <c r="T139" s="10"/>
      <c r="U139" s="9">
        <f t="shared" si="134"/>
        <v>13930.42</v>
      </c>
      <c r="V139" s="10"/>
      <c r="W139" s="11">
        <f t="shared" si="135"/>
        <v>4.3438400000000001</v>
      </c>
      <c r="X139" s="10"/>
      <c r="Y139" s="9">
        <f>ROUND(SUM(Y131:Y138),5)</f>
        <v>5298.23</v>
      </c>
      <c r="Z139" s="10"/>
      <c r="AA139" s="9">
        <f>ROUND(SUM(AA131:AA138),5)</f>
        <v>4166</v>
      </c>
      <c r="AB139" s="10"/>
      <c r="AC139" s="9">
        <f t="shared" si="136"/>
        <v>1132.23</v>
      </c>
      <c r="AD139" s="10"/>
      <c r="AE139" s="11">
        <f t="shared" si="137"/>
        <v>1.2717799999999999</v>
      </c>
      <c r="AF139" s="10"/>
      <c r="AG139" s="9">
        <f>ROUND(SUM(AG131:AG138),5)</f>
        <v>5091.9799999999996</v>
      </c>
      <c r="AH139" s="10"/>
      <c r="AI139" s="9">
        <f>ROUND(SUM(AI131:AI138),5)</f>
        <v>4166</v>
      </c>
      <c r="AJ139" s="10"/>
      <c r="AK139" s="9">
        <f t="shared" si="138"/>
        <v>925.98</v>
      </c>
      <c r="AL139" s="10"/>
      <c r="AM139" s="11">
        <f t="shared" si="139"/>
        <v>1.22227</v>
      </c>
      <c r="AN139" s="10"/>
      <c r="AO139" s="9">
        <f>ROUND(SUM(AO131:AO138),5)</f>
        <v>5151.95</v>
      </c>
      <c r="AP139" s="10"/>
      <c r="AQ139" s="9">
        <f>ROUND(SUM(AQ131:AQ138),5)</f>
        <v>4167</v>
      </c>
      <c r="AR139" s="10"/>
      <c r="AS139" s="9">
        <f t="shared" si="140"/>
        <v>984.95</v>
      </c>
      <c r="AT139" s="10"/>
      <c r="AU139" s="11">
        <f t="shared" si="141"/>
        <v>1.23637</v>
      </c>
      <c r="AV139" s="10"/>
      <c r="AW139" s="9">
        <f>ROUND(SUM(AW131:AW138),5)</f>
        <v>4478.8900000000003</v>
      </c>
      <c r="AX139" s="10"/>
      <c r="AY139" s="9">
        <f>ROUND(SUM(AY131:AY138),5)</f>
        <v>4167</v>
      </c>
      <c r="AZ139" s="10"/>
      <c r="BA139" s="9">
        <f t="shared" si="142"/>
        <v>311.89</v>
      </c>
      <c r="BB139" s="10"/>
      <c r="BC139" s="11">
        <f t="shared" si="143"/>
        <v>1.0748500000000001</v>
      </c>
      <c r="BD139" s="10"/>
      <c r="BE139" s="9">
        <f t="shared" si="131"/>
        <v>38379.879999999997</v>
      </c>
      <c r="BF139" s="10"/>
      <c r="BG139" s="9">
        <f t="shared" si="144"/>
        <v>24998</v>
      </c>
      <c r="BH139" s="10"/>
      <c r="BI139" s="9">
        <f t="shared" si="145"/>
        <v>13381.88</v>
      </c>
      <c r="BJ139" s="10"/>
      <c r="BK139" s="11">
        <f t="shared" si="146"/>
        <v>1.53532</v>
      </c>
    </row>
    <row r="140" spans="1:63" x14ac:dyDescent="0.3">
      <c r="A140" s="2"/>
      <c r="B140" s="2"/>
      <c r="C140" s="2"/>
      <c r="D140" s="2"/>
      <c r="E140" s="2"/>
      <c r="F140" s="2" t="s">
        <v>150</v>
      </c>
      <c r="G140" s="2"/>
      <c r="H140" s="2"/>
      <c r="I140" s="9">
        <v>37225.980000000003</v>
      </c>
      <c r="J140" s="10"/>
      <c r="K140" s="9">
        <v>1666</v>
      </c>
      <c r="L140" s="10"/>
      <c r="M140" s="9">
        <f t="shared" si="132"/>
        <v>35559.980000000003</v>
      </c>
      <c r="N140" s="10"/>
      <c r="O140" s="11">
        <f t="shared" si="133"/>
        <v>22.344529999999999</v>
      </c>
      <c r="P140" s="10"/>
      <c r="Q140" s="9">
        <v>3438.25</v>
      </c>
      <c r="R140" s="10"/>
      <c r="S140" s="9">
        <v>1666</v>
      </c>
      <c r="T140" s="10"/>
      <c r="U140" s="9">
        <f t="shared" si="134"/>
        <v>1772.25</v>
      </c>
      <c r="V140" s="10"/>
      <c r="W140" s="11">
        <f t="shared" si="135"/>
        <v>2.0637799999999999</v>
      </c>
      <c r="X140" s="10"/>
      <c r="Y140" s="9">
        <v>968.46</v>
      </c>
      <c r="Z140" s="10"/>
      <c r="AA140" s="9">
        <v>1666</v>
      </c>
      <c r="AB140" s="10"/>
      <c r="AC140" s="9">
        <f t="shared" si="136"/>
        <v>-697.54</v>
      </c>
      <c r="AD140" s="10"/>
      <c r="AE140" s="11">
        <f t="shared" si="137"/>
        <v>0.58130999999999999</v>
      </c>
      <c r="AF140" s="10"/>
      <c r="AG140" s="9">
        <v>763.33</v>
      </c>
      <c r="AH140" s="10"/>
      <c r="AI140" s="9">
        <v>1666</v>
      </c>
      <c r="AJ140" s="10"/>
      <c r="AK140" s="9">
        <f t="shared" si="138"/>
        <v>-902.67</v>
      </c>
      <c r="AL140" s="10"/>
      <c r="AM140" s="11">
        <f t="shared" si="139"/>
        <v>0.45817999999999998</v>
      </c>
      <c r="AN140" s="10"/>
      <c r="AO140" s="9">
        <v>-593.28</v>
      </c>
      <c r="AP140" s="10"/>
      <c r="AQ140" s="9">
        <v>1667</v>
      </c>
      <c r="AR140" s="10"/>
      <c r="AS140" s="9">
        <f t="shared" si="140"/>
        <v>-2260.2800000000002</v>
      </c>
      <c r="AT140" s="10"/>
      <c r="AU140" s="11">
        <f t="shared" si="141"/>
        <v>-0.35589999999999999</v>
      </c>
      <c r="AV140" s="10"/>
      <c r="AW140" s="9">
        <v>2380</v>
      </c>
      <c r="AX140" s="10"/>
      <c r="AY140" s="9">
        <v>1667</v>
      </c>
      <c r="AZ140" s="10"/>
      <c r="BA140" s="9">
        <f t="shared" si="142"/>
        <v>713</v>
      </c>
      <c r="BB140" s="10"/>
      <c r="BC140" s="11">
        <f t="shared" si="143"/>
        <v>1.42771</v>
      </c>
      <c r="BD140" s="10"/>
      <c r="BE140" s="9">
        <f t="shared" si="131"/>
        <v>44182.74</v>
      </c>
      <c r="BF140" s="10"/>
      <c r="BG140" s="9">
        <f t="shared" si="144"/>
        <v>9998</v>
      </c>
      <c r="BH140" s="10"/>
      <c r="BI140" s="9">
        <f t="shared" si="145"/>
        <v>34184.74</v>
      </c>
      <c r="BJ140" s="10"/>
      <c r="BK140" s="24">
        <f t="shared" si="146"/>
        <v>4.4191599999999998</v>
      </c>
    </row>
    <row r="141" spans="1:63" ht="19.5" thickBot="1" x14ac:dyDescent="0.35">
      <c r="A141" s="2"/>
      <c r="B141" s="2"/>
      <c r="C141" s="2"/>
      <c r="D141" s="2"/>
      <c r="E141" s="2"/>
      <c r="F141" s="2" t="s">
        <v>149</v>
      </c>
      <c r="G141" s="2"/>
      <c r="H141" s="2"/>
      <c r="I141" s="12">
        <v>69710.179999999993</v>
      </c>
      <c r="J141" s="10"/>
      <c r="K141" s="12">
        <v>833</v>
      </c>
      <c r="L141" s="10"/>
      <c r="M141" s="12">
        <f t="shared" si="132"/>
        <v>68877.179999999993</v>
      </c>
      <c r="N141" s="10"/>
      <c r="O141" s="13">
        <f t="shared" si="133"/>
        <v>83.685689999999994</v>
      </c>
      <c r="P141" s="10"/>
      <c r="Q141" s="12">
        <v>0</v>
      </c>
      <c r="R141" s="10"/>
      <c r="S141" s="12">
        <v>833</v>
      </c>
      <c r="T141" s="10"/>
      <c r="U141" s="12">
        <f t="shared" si="134"/>
        <v>-833</v>
      </c>
      <c r="V141" s="10"/>
      <c r="W141" s="13">
        <f t="shared" si="135"/>
        <v>0</v>
      </c>
      <c r="X141" s="10"/>
      <c r="Y141" s="12">
        <v>0</v>
      </c>
      <c r="Z141" s="10"/>
      <c r="AA141" s="12">
        <v>833</v>
      </c>
      <c r="AB141" s="10"/>
      <c r="AC141" s="12">
        <f t="shared" si="136"/>
        <v>-833</v>
      </c>
      <c r="AD141" s="10"/>
      <c r="AE141" s="13">
        <f t="shared" si="137"/>
        <v>0</v>
      </c>
      <c r="AF141" s="10"/>
      <c r="AG141" s="12">
        <v>0</v>
      </c>
      <c r="AH141" s="10"/>
      <c r="AI141" s="12">
        <v>833</v>
      </c>
      <c r="AJ141" s="10"/>
      <c r="AK141" s="12">
        <f t="shared" si="138"/>
        <v>-833</v>
      </c>
      <c r="AL141" s="10"/>
      <c r="AM141" s="13">
        <f t="shared" si="139"/>
        <v>0</v>
      </c>
      <c r="AN141" s="10"/>
      <c r="AO141" s="12">
        <v>0</v>
      </c>
      <c r="AP141" s="10"/>
      <c r="AQ141" s="12">
        <v>833</v>
      </c>
      <c r="AR141" s="10"/>
      <c r="AS141" s="12">
        <f t="shared" si="140"/>
        <v>-833</v>
      </c>
      <c r="AT141" s="10"/>
      <c r="AU141" s="13">
        <f t="shared" si="141"/>
        <v>0</v>
      </c>
      <c r="AV141" s="10"/>
      <c r="AW141" s="12">
        <v>0</v>
      </c>
      <c r="AX141" s="10"/>
      <c r="AY141" s="12">
        <v>833</v>
      </c>
      <c r="AZ141" s="10"/>
      <c r="BA141" s="12">
        <f t="shared" si="142"/>
        <v>-833</v>
      </c>
      <c r="BB141" s="10"/>
      <c r="BC141" s="13">
        <f t="shared" si="143"/>
        <v>0</v>
      </c>
      <c r="BD141" s="10"/>
      <c r="BE141" s="12">
        <f t="shared" si="131"/>
        <v>69710.179999999993</v>
      </c>
      <c r="BF141" s="10"/>
      <c r="BG141" s="12">
        <f t="shared" si="144"/>
        <v>4998</v>
      </c>
      <c r="BH141" s="10"/>
      <c r="BI141" s="12">
        <f t="shared" si="145"/>
        <v>64712.18</v>
      </c>
      <c r="BJ141" s="10"/>
      <c r="BK141" s="13">
        <f t="shared" si="146"/>
        <v>13.947620000000001</v>
      </c>
    </row>
    <row r="142" spans="1:63" x14ac:dyDescent="0.3">
      <c r="A142" s="2"/>
      <c r="B142" s="2"/>
      <c r="C142" s="2"/>
      <c r="D142" s="2"/>
      <c r="E142" s="2" t="s">
        <v>148</v>
      </c>
      <c r="F142" s="2"/>
      <c r="G142" s="2"/>
      <c r="H142" s="2"/>
      <c r="I142" s="9">
        <f>ROUND(SUM(I124:I130)+SUM(I139:I141),5)</f>
        <v>112166.11</v>
      </c>
      <c r="J142" s="10"/>
      <c r="K142" s="9">
        <f>ROUND(SUM(K124:K130)+SUM(K139:K141),5)</f>
        <v>12497</v>
      </c>
      <c r="L142" s="10"/>
      <c r="M142" s="9">
        <f t="shared" si="132"/>
        <v>99669.11</v>
      </c>
      <c r="N142" s="10"/>
      <c r="O142" s="11">
        <f t="shared" si="133"/>
        <v>8.9754400000000008</v>
      </c>
      <c r="P142" s="10"/>
      <c r="Q142" s="9">
        <f>ROUND(SUM(Q124:Q130)+SUM(Q139:Q141),5)</f>
        <v>33692.639999999999</v>
      </c>
      <c r="R142" s="10"/>
      <c r="S142" s="9">
        <f>ROUND(SUM(S124:S130)+SUM(S139:S141),5)</f>
        <v>12497</v>
      </c>
      <c r="T142" s="10"/>
      <c r="U142" s="9">
        <f t="shared" si="134"/>
        <v>21195.64</v>
      </c>
      <c r="V142" s="10"/>
      <c r="W142" s="11">
        <f t="shared" si="135"/>
        <v>2.6960600000000001</v>
      </c>
      <c r="X142" s="10"/>
      <c r="Y142" s="9">
        <f>ROUND(SUM(Y124:Y130)+SUM(Y139:Y141),5)</f>
        <v>12634.64</v>
      </c>
      <c r="Z142" s="10"/>
      <c r="AA142" s="9">
        <f>ROUND(SUM(AA124:AA130)+SUM(AA139:AA141),5)</f>
        <v>12497</v>
      </c>
      <c r="AB142" s="10"/>
      <c r="AC142" s="9">
        <f t="shared" si="136"/>
        <v>137.63999999999999</v>
      </c>
      <c r="AD142" s="10"/>
      <c r="AE142" s="11">
        <f t="shared" si="137"/>
        <v>1.01101</v>
      </c>
      <c r="AF142" s="10"/>
      <c r="AG142" s="9">
        <f>ROUND(SUM(AG124:AG130)+SUM(AG139:AG141),5)</f>
        <v>17441.11</v>
      </c>
      <c r="AH142" s="10"/>
      <c r="AI142" s="9">
        <f>ROUND(SUM(AI124:AI130)+SUM(AI139:AI141),5)</f>
        <v>12497</v>
      </c>
      <c r="AJ142" s="10"/>
      <c r="AK142" s="9">
        <f t="shared" si="138"/>
        <v>4944.1099999999997</v>
      </c>
      <c r="AL142" s="10"/>
      <c r="AM142" s="11">
        <f t="shared" si="139"/>
        <v>1.3956200000000001</v>
      </c>
      <c r="AN142" s="10"/>
      <c r="AO142" s="9">
        <f>ROUND(SUM(AO124:AO130)+SUM(AO139:AO141),5)</f>
        <v>13645.53</v>
      </c>
      <c r="AP142" s="10"/>
      <c r="AQ142" s="9">
        <f>ROUND(SUM(AQ124:AQ130)+SUM(AQ139:AQ141),5)</f>
        <v>12501</v>
      </c>
      <c r="AR142" s="10"/>
      <c r="AS142" s="9">
        <f t="shared" si="140"/>
        <v>1144.53</v>
      </c>
      <c r="AT142" s="10"/>
      <c r="AU142" s="11">
        <f t="shared" si="141"/>
        <v>1.0915600000000001</v>
      </c>
      <c r="AV142" s="10"/>
      <c r="AW142" s="9">
        <f>ROUND(SUM(AW124:AW130)+SUM(AW139:AW141),5)</f>
        <v>12019.15</v>
      </c>
      <c r="AX142" s="10"/>
      <c r="AY142" s="9">
        <f>ROUND(SUM(AY124:AY130)+SUM(AY139:AY141),5)</f>
        <v>12501</v>
      </c>
      <c r="AZ142" s="10"/>
      <c r="BA142" s="9">
        <f t="shared" si="142"/>
        <v>-481.85</v>
      </c>
      <c r="BB142" s="10"/>
      <c r="BC142" s="11">
        <f t="shared" si="143"/>
        <v>0.96145999999999998</v>
      </c>
      <c r="BD142" s="10"/>
      <c r="BE142" s="9">
        <f t="shared" si="131"/>
        <v>201599.18</v>
      </c>
      <c r="BF142" s="10"/>
      <c r="BG142" s="9">
        <f t="shared" si="144"/>
        <v>74990</v>
      </c>
      <c r="BH142" s="10"/>
      <c r="BI142" s="9">
        <f t="shared" si="145"/>
        <v>126609.18</v>
      </c>
      <c r="BJ142" s="10"/>
      <c r="BK142" s="11">
        <f t="shared" si="146"/>
        <v>2.6883499999999998</v>
      </c>
    </row>
    <row r="143" spans="1:63" x14ac:dyDescent="0.3">
      <c r="A143" s="2"/>
      <c r="B143" s="2"/>
      <c r="C143" s="2"/>
      <c r="D143" s="2"/>
      <c r="E143" s="2" t="s">
        <v>147</v>
      </c>
      <c r="F143" s="2"/>
      <c r="G143" s="2"/>
      <c r="H143" s="2"/>
      <c r="I143" s="9"/>
      <c r="J143" s="10"/>
      <c r="K143" s="9"/>
      <c r="L143" s="10"/>
      <c r="M143" s="9"/>
      <c r="N143" s="10"/>
      <c r="O143" s="11"/>
      <c r="P143" s="10"/>
      <c r="Q143" s="9"/>
      <c r="R143" s="10"/>
      <c r="S143" s="9"/>
      <c r="T143" s="10"/>
      <c r="U143" s="9"/>
      <c r="V143" s="10"/>
      <c r="W143" s="11"/>
      <c r="X143" s="10"/>
      <c r="Y143" s="9"/>
      <c r="Z143" s="10"/>
      <c r="AA143" s="9"/>
      <c r="AB143" s="10"/>
      <c r="AC143" s="9"/>
      <c r="AD143" s="10"/>
      <c r="AE143" s="11"/>
      <c r="AF143" s="10"/>
      <c r="AG143" s="9"/>
      <c r="AH143" s="10"/>
      <c r="AI143" s="9"/>
      <c r="AJ143" s="10"/>
      <c r="AK143" s="9"/>
      <c r="AL143" s="10"/>
      <c r="AM143" s="11"/>
      <c r="AN143" s="10"/>
      <c r="AO143" s="9"/>
      <c r="AP143" s="10"/>
      <c r="AQ143" s="9"/>
      <c r="AR143" s="10"/>
      <c r="AS143" s="9"/>
      <c r="AT143" s="10"/>
      <c r="AU143" s="11"/>
      <c r="AV143" s="10"/>
      <c r="AW143" s="9"/>
      <c r="AX143" s="10"/>
      <c r="AY143" s="9"/>
      <c r="AZ143" s="10"/>
      <c r="BA143" s="9"/>
      <c r="BB143" s="10"/>
      <c r="BC143" s="11"/>
      <c r="BD143" s="10"/>
      <c r="BE143" s="9"/>
      <c r="BF143" s="10"/>
      <c r="BG143" s="9"/>
      <c r="BH143" s="10"/>
      <c r="BI143" s="9"/>
      <c r="BJ143" s="10"/>
      <c r="BK143" s="11"/>
    </row>
    <row r="144" spans="1:63" x14ac:dyDescent="0.3">
      <c r="A144" s="2"/>
      <c r="B144" s="2"/>
      <c r="C144" s="2"/>
      <c r="D144" s="2"/>
      <c r="E144" s="2"/>
      <c r="F144" s="2" t="s">
        <v>146</v>
      </c>
      <c r="G144" s="2"/>
      <c r="H144" s="2"/>
      <c r="I144" s="9">
        <v>1008.56</v>
      </c>
      <c r="J144" s="10"/>
      <c r="K144" s="9">
        <v>1666</v>
      </c>
      <c r="L144" s="10"/>
      <c r="M144" s="9">
        <f t="shared" ref="M144:M150" si="147">ROUND((I144-K144),5)</f>
        <v>-657.44</v>
      </c>
      <c r="N144" s="10"/>
      <c r="O144" s="11">
        <f t="shared" ref="O144:O150" si="148">ROUND(IF(K144=0, IF(I144=0, 0, 1), I144/K144),5)</f>
        <v>0.60538000000000003</v>
      </c>
      <c r="P144" s="10"/>
      <c r="Q144" s="9">
        <v>2283.98</v>
      </c>
      <c r="R144" s="10"/>
      <c r="S144" s="9">
        <v>1666</v>
      </c>
      <c r="T144" s="10"/>
      <c r="U144" s="9">
        <f t="shared" ref="U144:U150" si="149">ROUND((Q144-S144),5)</f>
        <v>617.98</v>
      </c>
      <c r="V144" s="10"/>
      <c r="W144" s="11">
        <f t="shared" ref="W144:W150" si="150">ROUND(IF(S144=0, IF(Q144=0, 0, 1), Q144/S144),5)</f>
        <v>1.37094</v>
      </c>
      <c r="X144" s="10"/>
      <c r="Y144" s="9">
        <v>2480.87</v>
      </c>
      <c r="Z144" s="10"/>
      <c r="AA144" s="9">
        <v>1666</v>
      </c>
      <c r="AB144" s="10"/>
      <c r="AC144" s="9">
        <f t="shared" ref="AC144:AC150" si="151">ROUND((Y144-AA144),5)</f>
        <v>814.87</v>
      </c>
      <c r="AD144" s="10"/>
      <c r="AE144" s="11">
        <f t="shared" ref="AE144:AE150" si="152">ROUND(IF(AA144=0, IF(Y144=0, 0, 1), Y144/AA144),5)</f>
        <v>1.48912</v>
      </c>
      <c r="AF144" s="10"/>
      <c r="AG144" s="9">
        <v>1972.97</v>
      </c>
      <c r="AH144" s="10"/>
      <c r="AI144" s="9">
        <v>1666</v>
      </c>
      <c r="AJ144" s="10"/>
      <c r="AK144" s="9">
        <f t="shared" ref="AK144:AK150" si="153">ROUND((AG144-AI144),5)</f>
        <v>306.97000000000003</v>
      </c>
      <c r="AL144" s="10"/>
      <c r="AM144" s="11">
        <f t="shared" ref="AM144:AM150" si="154">ROUND(IF(AI144=0, IF(AG144=0, 0, 1), AG144/AI144),5)</f>
        <v>1.1842600000000001</v>
      </c>
      <c r="AN144" s="10"/>
      <c r="AO144" s="9">
        <v>2301.42</v>
      </c>
      <c r="AP144" s="10"/>
      <c r="AQ144" s="9">
        <v>1667</v>
      </c>
      <c r="AR144" s="10"/>
      <c r="AS144" s="9">
        <f t="shared" ref="AS144:AS150" si="155">ROUND((AO144-AQ144),5)</f>
        <v>634.41999999999996</v>
      </c>
      <c r="AT144" s="10"/>
      <c r="AU144" s="11">
        <f t="shared" ref="AU144:AU150" si="156">ROUND(IF(AQ144=0, IF(AO144=0, 0, 1), AO144/AQ144),5)</f>
        <v>1.3805799999999999</v>
      </c>
      <c r="AV144" s="10"/>
      <c r="AW144" s="9">
        <v>4882.8900000000003</v>
      </c>
      <c r="AX144" s="10"/>
      <c r="AY144" s="9">
        <v>1667</v>
      </c>
      <c r="AZ144" s="10"/>
      <c r="BA144" s="9">
        <f t="shared" ref="BA144:BA150" si="157">ROUND((AW144-AY144),5)</f>
        <v>3215.89</v>
      </c>
      <c r="BB144" s="10"/>
      <c r="BC144" s="11">
        <f t="shared" ref="BC144:BC150" si="158">ROUND(IF(AY144=0, IF(AW144=0, 0, 1), AW144/AY144),5)</f>
        <v>2.9291499999999999</v>
      </c>
      <c r="BD144" s="10"/>
      <c r="BE144" s="9">
        <f t="shared" ref="BE144:BE150" si="159">ROUND(I144+Q144+Y144+AG144+AO144+AW144,5)</f>
        <v>14930.69</v>
      </c>
      <c r="BF144" s="10"/>
      <c r="BG144" s="9">
        <f t="shared" ref="BG144:BG150" si="160">ROUND(K144+S144+AA144+AI144+AQ144+AY144,5)</f>
        <v>9998</v>
      </c>
      <c r="BH144" s="10"/>
      <c r="BI144" s="9">
        <f t="shared" ref="BI144:BI150" si="161">ROUND((BE144-BG144),5)</f>
        <v>4932.6899999999996</v>
      </c>
      <c r="BJ144" s="10"/>
      <c r="BK144" s="11">
        <f t="shared" ref="BK144:BK150" si="162">ROUND(IF(BG144=0, IF(BE144=0, 0, 1), BE144/BG144),5)</f>
        <v>1.4933700000000001</v>
      </c>
    </row>
    <row r="145" spans="1:63" x14ac:dyDescent="0.3">
      <c r="A145" s="2"/>
      <c r="B145" s="2"/>
      <c r="C145" s="2"/>
      <c r="D145" s="2"/>
      <c r="E145" s="2"/>
      <c r="F145" s="2" t="s">
        <v>145</v>
      </c>
      <c r="G145" s="2"/>
      <c r="H145" s="2"/>
      <c r="I145" s="9">
        <v>0</v>
      </c>
      <c r="J145" s="10"/>
      <c r="K145" s="9">
        <v>0</v>
      </c>
      <c r="L145" s="10"/>
      <c r="M145" s="9">
        <f t="shared" si="147"/>
        <v>0</v>
      </c>
      <c r="N145" s="10"/>
      <c r="O145" s="11">
        <f t="shared" si="148"/>
        <v>0</v>
      </c>
      <c r="P145" s="10"/>
      <c r="Q145" s="9">
        <v>0</v>
      </c>
      <c r="R145" s="10"/>
      <c r="S145" s="9">
        <v>0</v>
      </c>
      <c r="T145" s="10"/>
      <c r="U145" s="9">
        <f t="shared" si="149"/>
        <v>0</v>
      </c>
      <c r="V145" s="10"/>
      <c r="W145" s="11">
        <f t="shared" si="150"/>
        <v>0</v>
      </c>
      <c r="X145" s="10"/>
      <c r="Y145" s="9">
        <v>0</v>
      </c>
      <c r="Z145" s="10"/>
      <c r="AA145" s="9">
        <v>0</v>
      </c>
      <c r="AB145" s="10"/>
      <c r="AC145" s="9">
        <f t="shared" si="151"/>
        <v>0</v>
      </c>
      <c r="AD145" s="10"/>
      <c r="AE145" s="11">
        <f t="shared" si="152"/>
        <v>0</v>
      </c>
      <c r="AF145" s="10"/>
      <c r="AG145" s="9">
        <v>0</v>
      </c>
      <c r="AH145" s="10"/>
      <c r="AI145" s="9">
        <v>0</v>
      </c>
      <c r="AJ145" s="10"/>
      <c r="AK145" s="9">
        <f t="shared" si="153"/>
        <v>0</v>
      </c>
      <c r="AL145" s="10"/>
      <c r="AM145" s="11">
        <f t="shared" si="154"/>
        <v>0</v>
      </c>
      <c r="AN145" s="10"/>
      <c r="AO145" s="9">
        <v>0</v>
      </c>
      <c r="AP145" s="10"/>
      <c r="AQ145" s="9">
        <v>0</v>
      </c>
      <c r="AR145" s="10"/>
      <c r="AS145" s="9">
        <f t="shared" si="155"/>
        <v>0</v>
      </c>
      <c r="AT145" s="10"/>
      <c r="AU145" s="11">
        <f t="shared" si="156"/>
        <v>0</v>
      </c>
      <c r="AV145" s="10"/>
      <c r="AW145" s="9">
        <v>325.56</v>
      </c>
      <c r="AX145" s="10"/>
      <c r="AY145" s="9">
        <v>0</v>
      </c>
      <c r="AZ145" s="10"/>
      <c r="BA145" s="9">
        <f t="shared" si="157"/>
        <v>325.56</v>
      </c>
      <c r="BB145" s="10"/>
      <c r="BC145" s="11">
        <f t="shared" si="158"/>
        <v>1</v>
      </c>
      <c r="BD145" s="10"/>
      <c r="BE145" s="9">
        <f t="shared" si="159"/>
        <v>325.56</v>
      </c>
      <c r="BF145" s="10"/>
      <c r="BG145" s="9">
        <f t="shared" si="160"/>
        <v>0</v>
      </c>
      <c r="BH145" s="10"/>
      <c r="BI145" s="9">
        <f t="shared" si="161"/>
        <v>325.56</v>
      </c>
      <c r="BJ145" s="10"/>
      <c r="BK145" s="11">
        <f t="shared" si="162"/>
        <v>1</v>
      </c>
    </row>
    <row r="146" spans="1:63" x14ac:dyDescent="0.3">
      <c r="A146" s="2"/>
      <c r="B146" s="2"/>
      <c r="C146" s="2"/>
      <c r="D146" s="2"/>
      <c r="E146" s="2"/>
      <c r="F146" s="2" t="s">
        <v>144</v>
      </c>
      <c r="G146" s="2"/>
      <c r="H146" s="2"/>
      <c r="I146" s="9">
        <v>132.63</v>
      </c>
      <c r="J146" s="10"/>
      <c r="K146" s="9">
        <v>833</v>
      </c>
      <c r="L146" s="10"/>
      <c r="M146" s="9">
        <f t="shared" si="147"/>
        <v>-700.37</v>
      </c>
      <c r="N146" s="10"/>
      <c r="O146" s="11">
        <f t="shared" si="148"/>
        <v>0.15922</v>
      </c>
      <c r="P146" s="10"/>
      <c r="Q146" s="9">
        <v>489.79</v>
      </c>
      <c r="R146" s="10"/>
      <c r="S146" s="9">
        <v>833</v>
      </c>
      <c r="T146" s="10"/>
      <c r="U146" s="9">
        <f t="shared" si="149"/>
        <v>-343.21</v>
      </c>
      <c r="V146" s="10"/>
      <c r="W146" s="11">
        <f t="shared" si="150"/>
        <v>0.58797999999999995</v>
      </c>
      <c r="X146" s="10"/>
      <c r="Y146" s="9">
        <v>4026.89</v>
      </c>
      <c r="Z146" s="10"/>
      <c r="AA146" s="9">
        <v>833</v>
      </c>
      <c r="AB146" s="10"/>
      <c r="AC146" s="9">
        <f t="shared" si="151"/>
        <v>3193.89</v>
      </c>
      <c r="AD146" s="10"/>
      <c r="AE146" s="11">
        <f t="shared" si="152"/>
        <v>4.8342000000000001</v>
      </c>
      <c r="AF146" s="10"/>
      <c r="AG146" s="9">
        <v>10127.98</v>
      </c>
      <c r="AH146" s="10"/>
      <c r="AI146" s="9">
        <v>833</v>
      </c>
      <c r="AJ146" s="10"/>
      <c r="AK146" s="9">
        <f t="shared" si="153"/>
        <v>9294.98</v>
      </c>
      <c r="AL146" s="10"/>
      <c r="AM146" s="11">
        <f t="shared" si="154"/>
        <v>12.158440000000001</v>
      </c>
      <c r="AN146" s="10"/>
      <c r="AO146" s="9">
        <v>723.35</v>
      </c>
      <c r="AP146" s="10"/>
      <c r="AQ146" s="9">
        <v>833</v>
      </c>
      <c r="AR146" s="10"/>
      <c r="AS146" s="9">
        <f t="shared" si="155"/>
        <v>-109.65</v>
      </c>
      <c r="AT146" s="10"/>
      <c r="AU146" s="11">
        <f t="shared" si="156"/>
        <v>0.86836999999999998</v>
      </c>
      <c r="AV146" s="10"/>
      <c r="AW146" s="9">
        <v>1229.58</v>
      </c>
      <c r="AX146" s="10"/>
      <c r="AY146" s="9">
        <v>833</v>
      </c>
      <c r="AZ146" s="10"/>
      <c r="BA146" s="9">
        <f t="shared" si="157"/>
        <v>396.58</v>
      </c>
      <c r="BB146" s="10"/>
      <c r="BC146" s="11">
        <f t="shared" si="158"/>
        <v>1.4760899999999999</v>
      </c>
      <c r="BD146" s="10"/>
      <c r="BE146" s="9">
        <f t="shared" si="159"/>
        <v>16730.22</v>
      </c>
      <c r="BF146" s="10"/>
      <c r="BG146" s="9">
        <f t="shared" si="160"/>
        <v>4998</v>
      </c>
      <c r="BH146" s="10"/>
      <c r="BI146" s="9">
        <f t="shared" si="161"/>
        <v>11732.22</v>
      </c>
      <c r="BJ146" s="10"/>
      <c r="BK146" s="24">
        <f t="shared" si="162"/>
        <v>3.3473799999999998</v>
      </c>
    </row>
    <row r="147" spans="1:63" hidden="1" x14ac:dyDescent="0.3">
      <c r="A147" s="2"/>
      <c r="B147" s="2"/>
      <c r="C147" s="2"/>
      <c r="D147" s="2"/>
      <c r="E147" s="2"/>
      <c r="F147" s="2" t="s">
        <v>143</v>
      </c>
      <c r="G147" s="2"/>
      <c r="H147" s="2"/>
      <c r="I147" s="9">
        <v>0</v>
      </c>
      <c r="J147" s="10"/>
      <c r="K147" s="9">
        <v>0</v>
      </c>
      <c r="L147" s="10"/>
      <c r="M147" s="9">
        <f t="shared" si="147"/>
        <v>0</v>
      </c>
      <c r="N147" s="10"/>
      <c r="O147" s="11">
        <f t="shared" si="148"/>
        <v>0</v>
      </c>
      <c r="P147" s="10"/>
      <c r="Q147" s="9">
        <v>0</v>
      </c>
      <c r="R147" s="10"/>
      <c r="S147" s="9">
        <v>0</v>
      </c>
      <c r="T147" s="10"/>
      <c r="U147" s="9">
        <f t="shared" si="149"/>
        <v>0</v>
      </c>
      <c r="V147" s="10"/>
      <c r="W147" s="11">
        <f t="shared" si="150"/>
        <v>0</v>
      </c>
      <c r="X147" s="10"/>
      <c r="Y147" s="9">
        <v>0</v>
      </c>
      <c r="Z147" s="10"/>
      <c r="AA147" s="9">
        <v>0</v>
      </c>
      <c r="AB147" s="10"/>
      <c r="AC147" s="9">
        <f t="shared" si="151"/>
        <v>0</v>
      </c>
      <c r="AD147" s="10"/>
      <c r="AE147" s="11">
        <f t="shared" si="152"/>
        <v>0</v>
      </c>
      <c r="AF147" s="10"/>
      <c r="AG147" s="9">
        <v>0</v>
      </c>
      <c r="AH147" s="10"/>
      <c r="AI147" s="9">
        <v>0</v>
      </c>
      <c r="AJ147" s="10"/>
      <c r="AK147" s="9">
        <f t="shared" si="153"/>
        <v>0</v>
      </c>
      <c r="AL147" s="10"/>
      <c r="AM147" s="11">
        <f t="shared" si="154"/>
        <v>0</v>
      </c>
      <c r="AN147" s="10"/>
      <c r="AO147" s="9">
        <v>0</v>
      </c>
      <c r="AP147" s="10"/>
      <c r="AQ147" s="9">
        <v>0</v>
      </c>
      <c r="AR147" s="10"/>
      <c r="AS147" s="9">
        <f t="shared" si="155"/>
        <v>0</v>
      </c>
      <c r="AT147" s="10"/>
      <c r="AU147" s="11">
        <f t="shared" si="156"/>
        <v>0</v>
      </c>
      <c r="AV147" s="10"/>
      <c r="AW147" s="9">
        <v>0</v>
      </c>
      <c r="AX147" s="10"/>
      <c r="AY147" s="9">
        <v>0</v>
      </c>
      <c r="AZ147" s="10"/>
      <c r="BA147" s="9">
        <f t="shared" si="157"/>
        <v>0</v>
      </c>
      <c r="BB147" s="10"/>
      <c r="BC147" s="11">
        <f t="shared" si="158"/>
        <v>0</v>
      </c>
      <c r="BD147" s="10"/>
      <c r="BE147" s="9">
        <f t="shared" si="159"/>
        <v>0</v>
      </c>
      <c r="BF147" s="10"/>
      <c r="BG147" s="9">
        <f t="shared" si="160"/>
        <v>0</v>
      </c>
      <c r="BH147" s="10"/>
      <c r="BI147" s="9">
        <f t="shared" si="161"/>
        <v>0</v>
      </c>
      <c r="BJ147" s="10"/>
      <c r="BK147" s="11">
        <f t="shared" si="162"/>
        <v>0</v>
      </c>
    </row>
    <row r="148" spans="1:63" hidden="1" x14ac:dyDescent="0.3">
      <c r="A148" s="2"/>
      <c r="B148" s="2"/>
      <c r="C148" s="2"/>
      <c r="D148" s="2"/>
      <c r="E148" s="2"/>
      <c r="F148" s="2" t="s">
        <v>142</v>
      </c>
      <c r="G148" s="2"/>
      <c r="H148" s="2"/>
      <c r="I148" s="9">
        <v>0</v>
      </c>
      <c r="J148" s="10"/>
      <c r="K148" s="9">
        <v>0</v>
      </c>
      <c r="L148" s="10"/>
      <c r="M148" s="9">
        <f t="shared" si="147"/>
        <v>0</v>
      </c>
      <c r="N148" s="10"/>
      <c r="O148" s="11">
        <f t="shared" si="148"/>
        <v>0</v>
      </c>
      <c r="P148" s="10"/>
      <c r="Q148" s="9">
        <v>0</v>
      </c>
      <c r="R148" s="10"/>
      <c r="S148" s="9">
        <v>0</v>
      </c>
      <c r="T148" s="10"/>
      <c r="U148" s="9">
        <f t="shared" si="149"/>
        <v>0</v>
      </c>
      <c r="V148" s="10"/>
      <c r="W148" s="11">
        <f t="shared" si="150"/>
        <v>0</v>
      </c>
      <c r="X148" s="10"/>
      <c r="Y148" s="9">
        <v>0</v>
      </c>
      <c r="Z148" s="10"/>
      <c r="AA148" s="9">
        <v>0</v>
      </c>
      <c r="AB148" s="10"/>
      <c r="AC148" s="9">
        <f t="shared" si="151"/>
        <v>0</v>
      </c>
      <c r="AD148" s="10"/>
      <c r="AE148" s="11">
        <f t="shared" si="152"/>
        <v>0</v>
      </c>
      <c r="AF148" s="10"/>
      <c r="AG148" s="9">
        <v>0</v>
      </c>
      <c r="AH148" s="10"/>
      <c r="AI148" s="9">
        <v>0</v>
      </c>
      <c r="AJ148" s="10"/>
      <c r="AK148" s="9">
        <f t="shared" si="153"/>
        <v>0</v>
      </c>
      <c r="AL148" s="10"/>
      <c r="AM148" s="11">
        <f t="shared" si="154"/>
        <v>0</v>
      </c>
      <c r="AN148" s="10"/>
      <c r="AO148" s="9">
        <v>0</v>
      </c>
      <c r="AP148" s="10"/>
      <c r="AQ148" s="9">
        <v>0</v>
      </c>
      <c r="AR148" s="10"/>
      <c r="AS148" s="9">
        <f t="shared" si="155"/>
        <v>0</v>
      </c>
      <c r="AT148" s="10"/>
      <c r="AU148" s="11">
        <f t="shared" si="156"/>
        <v>0</v>
      </c>
      <c r="AV148" s="10"/>
      <c r="AW148" s="9">
        <v>0</v>
      </c>
      <c r="AX148" s="10"/>
      <c r="AY148" s="9">
        <v>0</v>
      </c>
      <c r="AZ148" s="10"/>
      <c r="BA148" s="9">
        <f t="shared" si="157"/>
        <v>0</v>
      </c>
      <c r="BB148" s="10"/>
      <c r="BC148" s="11">
        <f t="shared" si="158"/>
        <v>0</v>
      </c>
      <c r="BD148" s="10"/>
      <c r="BE148" s="9">
        <f t="shared" si="159"/>
        <v>0</v>
      </c>
      <c r="BF148" s="10"/>
      <c r="BG148" s="9">
        <f t="shared" si="160"/>
        <v>0</v>
      </c>
      <c r="BH148" s="10"/>
      <c r="BI148" s="9">
        <f t="shared" si="161"/>
        <v>0</v>
      </c>
      <c r="BJ148" s="10"/>
      <c r="BK148" s="11">
        <f t="shared" si="162"/>
        <v>0</v>
      </c>
    </row>
    <row r="149" spans="1:63" ht="19.5" thickBot="1" x14ac:dyDescent="0.35">
      <c r="A149" s="2"/>
      <c r="B149" s="2"/>
      <c r="C149" s="2"/>
      <c r="D149" s="2"/>
      <c r="E149" s="2"/>
      <c r="F149" s="2" t="s">
        <v>141</v>
      </c>
      <c r="G149" s="2"/>
      <c r="H149" s="2"/>
      <c r="I149" s="12">
        <v>85.37</v>
      </c>
      <c r="J149" s="10"/>
      <c r="K149" s="12">
        <v>0</v>
      </c>
      <c r="L149" s="10"/>
      <c r="M149" s="12">
        <f t="shared" si="147"/>
        <v>85.37</v>
      </c>
      <c r="N149" s="10"/>
      <c r="O149" s="13">
        <f t="shared" si="148"/>
        <v>1</v>
      </c>
      <c r="P149" s="10"/>
      <c r="Q149" s="12">
        <v>16.41</v>
      </c>
      <c r="R149" s="10"/>
      <c r="S149" s="12">
        <v>0</v>
      </c>
      <c r="T149" s="10"/>
      <c r="U149" s="12">
        <f t="shared" si="149"/>
        <v>16.41</v>
      </c>
      <c r="V149" s="10"/>
      <c r="W149" s="13">
        <f t="shared" si="150"/>
        <v>1</v>
      </c>
      <c r="X149" s="10"/>
      <c r="Y149" s="12">
        <v>43.93</v>
      </c>
      <c r="Z149" s="10"/>
      <c r="AA149" s="12">
        <v>0</v>
      </c>
      <c r="AB149" s="10"/>
      <c r="AC149" s="12">
        <f t="shared" si="151"/>
        <v>43.93</v>
      </c>
      <c r="AD149" s="10"/>
      <c r="AE149" s="13">
        <f t="shared" si="152"/>
        <v>1</v>
      </c>
      <c r="AF149" s="10"/>
      <c r="AG149" s="12">
        <v>16</v>
      </c>
      <c r="AH149" s="10"/>
      <c r="AI149" s="12">
        <v>0</v>
      </c>
      <c r="AJ149" s="10"/>
      <c r="AK149" s="12">
        <f t="shared" si="153"/>
        <v>16</v>
      </c>
      <c r="AL149" s="10"/>
      <c r="AM149" s="13">
        <f t="shared" si="154"/>
        <v>1</v>
      </c>
      <c r="AN149" s="10"/>
      <c r="AO149" s="12">
        <v>24.95</v>
      </c>
      <c r="AP149" s="10"/>
      <c r="AQ149" s="12">
        <v>0</v>
      </c>
      <c r="AR149" s="10"/>
      <c r="AS149" s="12">
        <f t="shared" si="155"/>
        <v>24.95</v>
      </c>
      <c r="AT149" s="10"/>
      <c r="AU149" s="13">
        <f t="shared" si="156"/>
        <v>1</v>
      </c>
      <c r="AV149" s="10"/>
      <c r="AW149" s="12">
        <v>0</v>
      </c>
      <c r="AX149" s="10"/>
      <c r="AY149" s="12">
        <v>0</v>
      </c>
      <c r="AZ149" s="10"/>
      <c r="BA149" s="12">
        <f t="shared" si="157"/>
        <v>0</v>
      </c>
      <c r="BB149" s="10"/>
      <c r="BC149" s="13">
        <f t="shared" si="158"/>
        <v>0</v>
      </c>
      <c r="BD149" s="10"/>
      <c r="BE149" s="12">
        <f t="shared" si="159"/>
        <v>186.66</v>
      </c>
      <c r="BF149" s="10"/>
      <c r="BG149" s="12">
        <f t="shared" si="160"/>
        <v>0</v>
      </c>
      <c r="BH149" s="10"/>
      <c r="BI149" s="12">
        <f t="shared" si="161"/>
        <v>186.66</v>
      </c>
      <c r="BJ149" s="10"/>
      <c r="BK149" s="13">
        <f t="shared" si="162"/>
        <v>1</v>
      </c>
    </row>
    <row r="150" spans="1:63" x14ac:dyDescent="0.3">
      <c r="A150" s="2"/>
      <c r="B150" s="2"/>
      <c r="C150" s="2"/>
      <c r="D150" s="2"/>
      <c r="E150" s="2" t="s">
        <v>140</v>
      </c>
      <c r="F150" s="2"/>
      <c r="G150" s="2"/>
      <c r="H150" s="2"/>
      <c r="I150" s="9">
        <f>ROUND(SUM(I143:I149),5)</f>
        <v>1226.56</v>
      </c>
      <c r="J150" s="10"/>
      <c r="K150" s="9">
        <f>ROUND(SUM(K143:K149),5)</f>
        <v>2499</v>
      </c>
      <c r="L150" s="10"/>
      <c r="M150" s="9">
        <f t="shared" si="147"/>
        <v>-1272.44</v>
      </c>
      <c r="N150" s="10"/>
      <c r="O150" s="11">
        <f t="shared" si="148"/>
        <v>0.49081999999999998</v>
      </c>
      <c r="P150" s="10"/>
      <c r="Q150" s="9">
        <f>ROUND(SUM(Q143:Q149),5)</f>
        <v>2790.18</v>
      </c>
      <c r="R150" s="10"/>
      <c r="S150" s="9">
        <f>ROUND(SUM(S143:S149),5)</f>
        <v>2499</v>
      </c>
      <c r="T150" s="10"/>
      <c r="U150" s="9">
        <f t="shared" si="149"/>
        <v>291.18</v>
      </c>
      <c r="V150" s="10"/>
      <c r="W150" s="11">
        <f t="shared" si="150"/>
        <v>1.11652</v>
      </c>
      <c r="X150" s="10"/>
      <c r="Y150" s="9">
        <f>ROUND(SUM(Y143:Y149),5)</f>
        <v>6551.69</v>
      </c>
      <c r="Z150" s="10"/>
      <c r="AA150" s="9">
        <f>ROUND(SUM(AA143:AA149),5)</f>
        <v>2499</v>
      </c>
      <c r="AB150" s="10"/>
      <c r="AC150" s="9">
        <f t="shared" si="151"/>
        <v>4052.69</v>
      </c>
      <c r="AD150" s="10"/>
      <c r="AE150" s="11">
        <f t="shared" si="152"/>
        <v>2.6217199999999998</v>
      </c>
      <c r="AF150" s="10"/>
      <c r="AG150" s="9">
        <f>ROUND(SUM(AG143:AG149),5)</f>
        <v>12116.95</v>
      </c>
      <c r="AH150" s="10"/>
      <c r="AI150" s="9">
        <f>ROUND(SUM(AI143:AI149),5)</f>
        <v>2499</v>
      </c>
      <c r="AJ150" s="10"/>
      <c r="AK150" s="9">
        <f t="shared" si="153"/>
        <v>9617.9500000000007</v>
      </c>
      <c r="AL150" s="10"/>
      <c r="AM150" s="11">
        <f t="shared" si="154"/>
        <v>4.8487200000000001</v>
      </c>
      <c r="AN150" s="10"/>
      <c r="AO150" s="9">
        <f>ROUND(SUM(AO143:AO149),5)</f>
        <v>3049.72</v>
      </c>
      <c r="AP150" s="10"/>
      <c r="AQ150" s="9">
        <f>ROUND(SUM(AQ143:AQ149),5)</f>
        <v>2500</v>
      </c>
      <c r="AR150" s="10"/>
      <c r="AS150" s="9">
        <f t="shared" si="155"/>
        <v>549.72</v>
      </c>
      <c r="AT150" s="10"/>
      <c r="AU150" s="11">
        <f t="shared" si="156"/>
        <v>1.2198899999999999</v>
      </c>
      <c r="AV150" s="10"/>
      <c r="AW150" s="9">
        <f>ROUND(SUM(AW143:AW149),5)</f>
        <v>6438.03</v>
      </c>
      <c r="AX150" s="10"/>
      <c r="AY150" s="9">
        <f>ROUND(SUM(AY143:AY149),5)</f>
        <v>2500</v>
      </c>
      <c r="AZ150" s="10"/>
      <c r="BA150" s="9">
        <f t="shared" si="157"/>
        <v>3938.03</v>
      </c>
      <c r="BB150" s="10"/>
      <c r="BC150" s="11">
        <f t="shared" si="158"/>
        <v>2.5752100000000002</v>
      </c>
      <c r="BD150" s="10"/>
      <c r="BE150" s="9">
        <f t="shared" si="159"/>
        <v>32173.13</v>
      </c>
      <c r="BF150" s="10"/>
      <c r="BG150" s="9">
        <f t="shared" si="160"/>
        <v>14996</v>
      </c>
      <c r="BH150" s="10"/>
      <c r="BI150" s="9">
        <f t="shared" si="161"/>
        <v>17177.13</v>
      </c>
      <c r="BJ150" s="10"/>
      <c r="BK150" s="11">
        <f t="shared" si="162"/>
        <v>2.1454499999999999</v>
      </c>
    </row>
    <row r="151" spans="1:63" x14ac:dyDescent="0.3">
      <c r="A151" s="2"/>
      <c r="B151" s="2"/>
      <c r="C151" s="2"/>
      <c r="D151" s="2"/>
      <c r="E151" s="2" t="s">
        <v>139</v>
      </c>
      <c r="F151" s="2"/>
      <c r="G151" s="2"/>
      <c r="H151" s="2"/>
      <c r="I151" s="9"/>
      <c r="J151" s="10"/>
      <c r="K151" s="9"/>
      <c r="L151" s="10"/>
      <c r="M151" s="9"/>
      <c r="N151" s="10"/>
      <c r="O151" s="11"/>
      <c r="P151" s="10"/>
      <c r="Q151" s="9"/>
      <c r="R151" s="10"/>
      <c r="S151" s="9"/>
      <c r="T151" s="10"/>
      <c r="U151" s="9"/>
      <c r="V151" s="10"/>
      <c r="W151" s="11"/>
      <c r="X151" s="10"/>
      <c r="Y151" s="9"/>
      <c r="Z151" s="10"/>
      <c r="AA151" s="9"/>
      <c r="AB151" s="10"/>
      <c r="AC151" s="9"/>
      <c r="AD151" s="10"/>
      <c r="AE151" s="11"/>
      <c r="AF151" s="10"/>
      <c r="AG151" s="9"/>
      <c r="AH151" s="10"/>
      <c r="AI151" s="9"/>
      <c r="AJ151" s="10"/>
      <c r="AK151" s="9"/>
      <c r="AL151" s="10"/>
      <c r="AM151" s="11"/>
      <c r="AN151" s="10"/>
      <c r="AO151" s="9"/>
      <c r="AP151" s="10"/>
      <c r="AQ151" s="9"/>
      <c r="AR151" s="10"/>
      <c r="AS151" s="9"/>
      <c r="AT151" s="10"/>
      <c r="AU151" s="11"/>
      <c r="AV151" s="10"/>
      <c r="AW151" s="9"/>
      <c r="AX151" s="10"/>
      <c r="AY151" s="9"/>
      <c r="AZ151" s="10"/>
      <c r="BA151" s="9"/>
      <c r="BB151" s="10"/>
      <c r="BC151" s="11"/>
      <c r="BD151" s="10"/>
      <c r="BE151" s="9"/>
      <c r="BF151" s="10"/>
      <c r="BG151" s="9"/>
      <c r="BH151" s="10"/>
      <c r="BI151" s="9"/>
      <c r="BJ151" s="10"/>
      <c r="BK151" s="11"/>
    </row>
    <row r="152" spans="1:63" x14ac:dyDescent="0.3">
      <c r="A152" s="2"/>
      <c r="B152" s="2"/>
      <c r="C152" s="2"/>
      <c r="D152" s="2"/>
      <c r="E152" s="2"/>
      <c r="F152" s="2" t="s">
        <v>138</v>
      </c>
      <c r="G152" s="2"/>
      <c r="H152" s="2"/>
      <c r="I152" s="9">
        <v>6616.93</v>
      </c>
      <c r="J152" s="10"/>
      <c r="K152" s="9">
        <v>0</v>
      </c>
      <c r="L152" s="10"/>
      <c r="M152" s="9">
        <f t="shared" ref="M152:M162" si="163">ROUND((I152-K152),5)</f>
        <v>6616.93</v>
      </c>
      <c r="N152" s="10"/>
      <c r="O152" s="11">
        <f t="shared" ref="O152:O162" si="164">ROUND(IF(K152=0, IF(I152=0, 0, 1), I152/K152),5)</f>
        <v>1</v>
      </c>
      <c r="P152" s="10"/>
      <c r="Q152" s="9">
        <v>8675</v>
      </c>
      <c r="R152" s="10"/>
      <c r="S152" s="9">
        <v>0</v>
      </c>
      <c r="T152" s="10"/>
      <c r="U152" s="9">
        <f t="shared" ref="U152:U162" si="165">ROUND((Q152-S152),5)</f>
        <v>8675</v>
      </c>
      <c r="V152" s="10"/>
      <c r="W152" s="11">
        <f t="shared" ref="W152:W162" si="166">ROUND(IF(S152=0, IF(Q152=0, 0, 1), Q152/S152),5)</f>
        <v>1</v>
      </c>
      <c r="X152" s="10"/>
      <c r="Y152" s="9">
        <v>7514.99</v>
      </c>
      <c r="Z152" s="10"/>
      <c r="AA152" s="9">
        <v>0</v>
      </c>
      <c r="AB152" s="10"/>
      <c r="AC152" s="9">
        <f t="shared" ref="AC152:AC162" si="167">ROUND((Y152-AA152),5)</f>
        <v>7514.99</v>
      </c>
      <c r="AD152" s="10"/>
      <c r="AE152" s="11">
        <f t="shared" ref="AE152:AE162" si="168">ROUND(IF(AA152=0, IF(Y152=0, 0, 1), Y152/AA152),5)</f>
        <v>1</v>
      </c>
      <c r="AF152" s="10"/>
      <c r="AG152" s="9">
        <v>11844.95</v>
      </c>
      <c r="AH152" s="10"/>
      <c r="AI152" s="9">
        <v>0</v>
      </c>
      <c r="AJ152" s="10"/>
      <c r="AK152" s="9">
        <f t="shared" ref="AK152:AK162" si="169">ROUND((AG152-AI152),5)</f>
        <v>11844.95</v>
      </c>
      <c r="AL152" s="10"/>
      <c r="AM152" s="11">
        <f t="shared" ref="AM152:AM162" si="170">ROUND(IF(AI152=0, IF(AG152=0, 0, 1), AG152/AI152),5)</f>
        <v>1</v>
      </c>
      <c r="AN152" s="10"/>
      <c r="AO152" s="9">
        <v>7125</v>
      </c>
      <c r="AP152" s="10"/>
      <c r="AQ152" s="9">
        <v>0</v>
      </c>
      <c r="AR152" s="10"/>
      <c r="AS152" s="9">
        <f t="shared" ref="AS152:AS162" si="171">ROUND((AO152-AQ152),5)</f>
        <v>7125</v>
      </c>
      <c r="AT152" s="10"/>
      <c r="AU152" s="11">
        <f t="shared" ref="AU152:AU162" si="172">ROUND(IF(AQ152=0, IF(AO152=0, 0, 1), AO152/AQ152),5)</f>
        <v>1</v>
      </c>
      <c r="AV152" s="10"/>
      <c r="AW152" s="9">
        <v>16915.099999999999</v>
      </c>
      <c r="AX152" s="10"/>
      <c r="AY152" s="9">
        <v>0</v>
      </c>
      <c r="AZ152" s="10"/>
      <c r="BA152" s="9">
        <f t="shared" ref="BA152:BA162" si="173">ROUND((AW152-AY152),5)</f>
        <v>16915.099999999999</v>
      </c>
      <c r="BB152" s="10"/>
      <c r="BC152" s="11">
        <f t="shared" ref="BC152:BC162" si="174">ROUND(IF(AY152=0, IF(AW152=0, 0, 1), AW152/AY152),5)</f>
        <v>1</v>
      </c>
      <c r="BD152" s="10"/>
      <c r="BE152" s="9">
        <f t="shared" ref="BE152:BE162" si="175">ROUND(I152+Q152+Y152+AG152+AO152+AW152,5)</f>
        <v>58691.97</v>
      </c>
      <c r="BF152" s="10"/>
      <c r="BG152" s="9">
        <f t="shared" ref="BG152:BG162" si="176">ROUND(K152+S152+AA152+AI152+AQ152+AY152,5)</f>
        <v>0</v>
      </c>
      <c r="BH152" s="10"/>
      <c r="BI152" s="9">
        <f t="shared" ref="BI152:BI162" si="177">ROUND((BE152-BG152),5)</f>
        <v>58691.97</v>
      </c>
      <c r="BJ152" s="10"/>
      <c r="BK152" s="11">
        <f t="shared" ref="BK152:BK162" si="178">ROUND(IF(BG152=0, IF(BE152=0, 0, 1), BE152/BG152),5)</f>
        <v>1</v>
      </c>
    </row>
    <row r="153" spans="1:63" x14ac:dyDescent="0.3">
      <c r="A153" s="2"/>
      <c r="B153" s="2"/>
      <c r="C153" s="2"/>
      <c r="D153" s="2"/>
      <c r="E153" s="2"/>
      <c r="F153" s="2" t="s">
        <v>137</v>
      </c>
      <c r="G153" s="2"/>
      <c r="H153" s="2"/>
      <c r="I153" s="9">
        <v>0</v>
      </c>
      <c r="J153" s="10"/>
      <c r="K153" s="9">
        <v>0</v>
      </c>
      <c r="L153" s="10"/>
      <c r="M153" s="9">
        <f t="shared" si="163"/>
        <v>0</v>
      </c>
      <c r="N153" s="10"/>
      <c r="O153" s="11">
        <f t="shared" si="164"/>
        <v>0</v>
      </c>
      <c r="P153" s="10"/>
      <c r="Q153" s="9">
        <v>99.99</v>
      </c>
      <c r="R153" s="10"/>
      <c r="S153" s="9">
        <v>0</v>
      </c>
      <c r="T153" s="10"/>
      <c r="U153" s="9">
        <f t="shared" si="165"/>
        <v>99.99</v>
      </c>
      <c r="V153" s="10"/>
      <c r="W153" s="11">
        <f t="shared" si="166"/>
        <v>1</v>
      </c>
      <c r="X153" s="10"/>
      <c r="Y153" s="9">
        <v>630.78</v>
      </c>
      <c r="Z153" s="10"/>
      <c r="AA153" s="9">
        <v>0</v>
      </c>
      <c r="AB153" s="10"/>
      <c r="AC153" s="9">
        <f t="shared" si="167"/>
        <v>630.78</v>
      </c>
      <c r="AD153" s="10"/>
      <c r="AE153" s="11">
        <f t="shared" si="168"/>
        <v>1</v>
      </c>
      <c r="AF153" s="10"/>
      <c r="AG153" s="9">
        <v>163.18</v>
      </c>
      <c r="AH153" s="10"/>
      <c r="AI153" s="9">
        <v>0</v>
      </c>
      <c r="AJ153" s="10"/>
      <c r="AK153" s="9">
        <f t="shared" si="169"/>
        <v>163.18</v>
      </c>
      <c r="AL153" s="10"/>
      <c r="AM153" s="11">
        <f t="shared" si="170"/>
        <v>1</v>
      </c>
      <c r="AN153" s="10"/>
      <c r="AO153" s="9">
        <v>466.14</v>
      </c>
      <c r="AP153" s="10"/>
      <c r="AQ153" s="9">
        <v>0</v>
      </c>
      <c r="AR153" s="10"/>
      <c r="AS153" s="9">
        <f t="shared" si="171"/>
        <v>466.14</v>
      </c>
      <c r="AT153" s="10"/>
      <c r="AU153" s="11">
        <f t="shared" si="172"/>
        <v>1</v>
      </c>
      <c r="AV153" s="10"/>
      <c r="AW153" s="9">
        <v>96</v>
      </c>
      <c r="AX153" s="10"/>
      <c r="AY153" s="9">
        <v>0</v>
      </c>
      <c r="AZ153" s="10"/>
      <c r="BA153" s="9">
        <f t="shared" si="173"/>
        <v>96</v>
      </c>
      <c r="BB153" s="10"/>
      <c r="BC153" s="11">
        <f t="shared" si="174"/>
        <v>1</v>
      </c>
      <c r="BD153" s="10"/>
      <c r="BE153" s="9">
        <f t="shared" si="175"/>
        <v>1456.09</v>
      </c>
      <c r="BF153" s="10"/>
      <c r="BG153" s="9">
        <f t="shared" si="176"/>
        <v>0</v>
      </c>
      <c r="BH153" s="10"/>
      <c r="BI153" s="9">
        <f t="shared" si="177"/>
        <v>1456.09</v>
      </c>
      <c r="BJ153" s="10"/>
      <c r="BK153" s="11">
        <f t="shared" si="178"/>
        <v>1</v>
      </c>
    </row>
    <row r="154" spans="1:63" x14ac:dyDescent="0.3">
      <c r="A154" s="2"/>
      <c r="B154" s="2"/>
      <c r="C154" s="2"/>
      <c r="D154" s="2"/>
      <c r="E154" s="2"/>
      <c r="F154" s="2" t="s">
        <v>136</v>
      </c>
      <c r="G154" s="2"/>
      <c r="H154" s="2"/>
      <c r="I154" s="9">
        <v>6081.19</v>
      </c>
      <c r="J154" s="10"/>
      <c r="K154" s="9">
        <v>5700</v>
      </c>
      <c r="L154" s="10"/>
      <c r="M154" s="9">
        <f t="shared" si="163"/>
        <v>381.19</v>
      </c>
      <c r="N154" s="10"/>
      <c r="O154" s="11">
        <f t="shared" si="164"/>
        <v>1.0668800000000001</v>
      </c>
      <c r="P154" s="10"/>
      <c r="Q154" s="9">
        <v>5354.33</v>
      </c>
      <c r="R154" s="10"/>
      <c r="S154" s="9">
        <v>5700</v>
      </c>
      <c r="T154" s="10"/>
      <c r="U154" s="9">
        <f t="shared" si="165"/>
        <v>-345.67</v>
      </c>
      <c r="V154" s="10"/>
      <c r="W154" s="11">
        <f t="shared" si="166"/>
        <v>0.93935999999999997</v>
      </c>
      <c r="X154" s="10"/>
      <c r="Y154" s="9">
        <v>5517.4</v>
      </c>
      <c r="Z154" s="10"/>
      <c r="AA154" s="9">
        <v>5700</v>
      </c>
      <c r="AB154" s="10"/>
      <c r="AC154" s="9">
        <f t="shared" si="167"/>
        <v>-182.6</v>
      </c>
      <c r="AD154" s="10"/>
      <c r="AE154" s="11">
        <f t="shared" si="168"/>
        <v>0.96796000000000004</v>
      </c>
      <c r="AF154" s="10"/>
      <c r="AG154" s="9">
        <v>5771.33</v>
      </c>
      <c r="AH154" s="10"/>
      <c r="AI154" s="9">
        <v>5700</v>
      </c>
      <c r="AJ154" s="10"/>
      <c r="AK154" s="9">
        <f t="shared" si="169"/>
        <v>71.33</v>
      </c>
      <c r="AL154" s="10"/>
      <c r="AM154" s="11">
        <f t="shared" si="170"/>
        <v>1.01251</v>
      </c>
      <c r="AN154" s="10"/>
      <c r="AO154" s="9">
        <v>5776.33</v>
      </c>
      <c r="AP154" s="10"/>
      <c r="AQ154" s="9">
        <v>5700</v>
      </c>
      <c r="AR154" s="10"/>
      <c r="AS154" s="9">
        <f t="shared" si="171"/>
        <v>76.33</v>
      </c>
      <c r="AT154" s="10"/>
      <c r="AU154" s="11">
        <f t="shared" si="172"/>
        <v>1.01339</v>
      </c>
      <c r="AV154" s="10"/>
      <c r="AW154" s="9">
        <v>5802.33</v>
      </c>
      <c r="AX154" s="10"/>
      <c r="AY154" s="9">
        <v>5700</v>
      </c>
      <c r="AZ154" s="10"/>
      <c r="BA154" s="9">
        <f t="shared" si="173"/>
        <v>102.33</v>
      </c>
      <c r="BB154" s="10"/>
      <c r="BC154" s="11">
        <f t="shared" si="174"/>
        <v>1.0179499999999999</v>
      </c>
      <c r="BD154" s="10"/>
      <c r="BE154" s="9">
        <f t="shared" si="175"/>
        <v>34302.910000000003</v>
      </c>
      <c r="BF154" s="10"/>
      <c r="BG154" s="9">
        <f t="shared" si="176"/>
        <v>34200</v>
      </c>
      <c r="BH154" s="10"/>
      <c r="BI154" s="9">
        <f t="shared" si="177"/>
        <v>102.91</v>
      </c>
      <c r="BJ154" s="10"/>
      <c r="BK154" s="11">
        <f t="shared" si="178"/>
        <v>1.00301</v>
      </c>
    </row>
    <row r="155" spans="1:63" x14ac:dyDescent="0.3">
      <c r="A155" s="2"/>
      <c r="B155" s="2"/>
      <c r="C155" s="2"/>
      <c r="D155" s="2"/>
      <c r="E155" s="2"/>
      <c r="F155" s="2" t="s">
        <v>135</v>
      </c>
      <c r="G155" s="2"/>
      <c r="H155" s="2"/>
      <c r="I155" s="9">
        <v>1093.72</v>
      </c>
      <c r="J155" s="10"/>
      <c r="K155" s="9">
        <v>1250</v>
      </c>
      <c r="L155" s="10"/>
      <c r="M155" s="9">
        <f t="shared" si="163"/>
        <v>-156.28</v>
      </c>
      <c r="N155" s="10"/>
      <c r="O155" s="11">
        <f t="shared" si="164"/>
        <v>0.87497999999999998</v>
      </c>
      <c r="P155" s="10"/>
      <c r="Q155" s="9">
        <v>286.38</v>
      </c>
      <c r="R155" s="10"/>
      <c r="S155" s="9">
        <v>1250</v>
      </c>
      <c r="T155" s="10"/>
      <c r="U155" s="9">
        <f t="shared" si="165"/>
        <v>-963.62</v>
      </c>
      <c r="V155" s="10"/>
      <c r="W155" s="11">
        <f t="shared" si="166"/>
        <v>0.2291</v>
      </c>
      <c r="X155" s="10"/>
      <c r="Y155" s="9">
        <v>0</v>
      </c>
      <c r="Z155" s="10"/>
      <c r="AA155" s="9">
        <v>1250</v>
      </c>
      <c r="AB155" s="10"/>
      <c r="AC155" s="9">
        <f t="shared" si="167"/>
        <v>-1250</v>
      </c>
      <c r="AD155" s="10"/>
      <c r="AE155" s="11">
        <f t="shared" si="168"/>
        <v>0</v>
      </c>
      <c r="AF155" s="10"/>
      <c r="AG155" s="9">
        <v>346.1</v>
      </c>
      <c r="AH155" s="10"/>
      <c r="AI155" s="9">
        <v>1250</v>
      </c>
      <c r="AJ155" s="10"/>
      <c r="AK155" s="9">
        <f t="shared" si="169"/>
        <v>-903.9</v>
      </c>
      <c r="AL155" s="10"/>
      <c r="AM155" s="11">
        <f t="shared" si="170"/>
        <v>0.27688000000000001</v>
      </c>
      <c r="AN155" s="10"/>
      <c r="AO155" s="9">
        <v>0</v>
      </c>
      <c r="AP155" s="10"/>
      <c r="AQ155" s="9">
        <v>1250</v>
      </c>
      <c r="AR155" s="10"/>
      <c r="AS155" s="9">
        <f t="shared" si="171"/>
        <v>-1250</v>
      </c>
      <c r="AT155" s="10"/>
      <c r="AU155" s="11">
        <f t="shared" si="172"/>
        <v>0</v>
      </c>
      <c r="AV155" s="10"/>
      <c r="AW155" s="9">
        <v>984.06</v>
      </c>
      <c r="AX155" s="10"/>
      <c r="AY155" s="9">
        <v>1250</v>
      </c>
      <c r="AZ155" s="10"/>
      <c r="BA155" s="9">
        <f t="shared" si="173"/>
        <v>-265.94</v>
      </c>
      <c r="BB155" s="10"/>
      <c r="BC155" s="11">
        <f t="shared" si="174"/>
        <v>0.78725000000000001</v>
      </c>
      <c r="BD155" s="10"/>
      <c r="BE155" s="9">
        <f t="shared" si="175"/>
        <v>2710.26</v>
      </c>
      <c r="BF155" s="10"/>
      <c r="BG155" s="9">
        <f t="shared" si="176"/>
        <v>7500</v>
      </c>
      <c r="BH155" s="10"/>
      <c r="BI155" s="9">
        <f t="shared" si="177"/>
        <v>-4789.74</v>
      </c>
      <c r="BJ155" s="10"/>
      <c r="BK155" s="11">
        <f t="shared" si="178"/>
        <v>0.36137000000000002</v>
      </c>
    </row>
    <row r="156" spans="1:63" x14ac:dyDescent="0.3">
      <c r="A156" s="2"/>
      <c r="B156" s="2"/>
      <c r="C156" s="2"/>
      <c r="D156" s="2"/>
      <c r="E156" s="2"/>
      <c r="F156" s="2" t="s">
        <v>134</v>
      </c>
      <c r="G156" s="2"/>
      <c r="H156" s="2"/>
      <c r="I156" s="9">
        <v>6135</v>
      </c>
      <c r="J156" s="10"/>
      <c r="K156" s="9">
        <v>29227</v>
      </c>
      <c r="L156" s="10"/>
      <c r="M156" s="9">
        <f t="shared" si="163"/>
        <v>-23092</v>
      </c>
      <c r="N156" s="10"/>
      <c r="O156" s="11">
        <f t="shared" si="164"/>
        <v>0.20991000000000001</v>
      </c>
      <c r="P156" s="10"/>
      <c r="Q156" s="9">
        <v>8683.7099999999991</v>
      </c>
      <c r="R156" s="10"/>
      <c r="S156" s="9">
        <v>29227</v>
      </c>
      <c r="T156" s="10"/>
      <c r="U156" s="9">
        <f t="shared" si="165"/>
        <v>-20543.29</v>
      </c>
      <c r="V156" s="10"/>
      <c r="W156" s="11">
        <f t="shared" si="166"/>
        <v>0.29710999999999999</v>
      </c>
      <c r="X156" s="10"/>
      <c r="Y156" s="9">
        <v>11055</v>
      </c>
      <c r="Z156" s="10"/>
      <c r="AA156" s="9">
        <v>29227</v>
      </c>
      <c r="AB156" s="10"/>
      <c r="AC156" s="9">
        <f t="shared" si="167"/>
        <v>-18172</v>
      </c>
      <c r="AD156" s="10"/>
      <c r="AE156" s="11">
        <f t="shared" si="168"/>
        <v>0.37824999999999998</v>
      </c>
      <c r="AF156" s="10"/>
      <c r="AG156" s="9">
        <v>15556.14</v>
      </c>
      <c r="AH156" s="10"/>
      <c r="AI156" s="9">
        <v>29227</v>
      </c>
      <c r="AJ156" s="10"/>
      <c r="AK156" s="9">
        <f t="shared" si="169"/>
        <v>-13670.86</v>
      </c>
      <c r="AL156" s="10"/>
      <c r="AM156" s="11">
        <f t="shared" si="170"/>
        <v>0.53225</v>
      </c>
      <c r="AN156" s="10"/>
      <c r="AO156" s="9">
        <v>2765</v>
      </c>
      <c r="AP156" s="10"/>
      <c r="AQ156" s="9">
        <v>29227</v>
      </c>
      <c r="AR156" s="10"/>
      <c r="AS156" s="9">
        <f t="shared" si="171"/>
        <v>-26462</v>
      </c>
      <c r="AT156" s="10"/>
      <c r="AU156" s="11">
        <f t="shared" si="172"/>
        <v>9.4600000000000004E-2</v>
      </c>
      <c r="AV156" s="10"/>
      <c r="AW156" s="9">
        <v>36021.29</v>
      </c>
      <c r="AX156" s="10"/>
      <c r="AY156" s="9">
        <v>29227</v>
      </c>
      <c r="AZ156" s="10"/>
      <c r="BA156" s="9">
        <f t="shared" si="173"/>
        <v>6794.29</v>
      </c>
      <c r="BB156" s="10"/>
      <c r="BC156" s="11">
        <f t="shared" si="174"/>
        <v>1.23247</v>
      </c>
      <c r="BD156" s="10"/>
      <c r="BE156" s="9">
        <f t="shared" si="175"/>
        <v>80216.14</v>
      </c>
      <c r="BF156" s="10"/>
      <c r="BG156" s="9">
        <f t="shared" si="176"/>
        <v>175362</v>
      </c>
      <c r="BH156" s="10"/>
      <c r="BI156" s="9">
        <f t="shared" si="177"/>
        <v>-95145.86</v>
      </c>
      <c r="BJ156" s="10"/>
      <c r="BK156" s="11">
        <f t="shared" si="178"/>
        <v>0.45743</v>
      </c>
    </row>
    <row r="157" spans="1:63" x14ac:dyDescent="0.3">
      <c r="A157" s="2"/>
      <c r="B157" s="2"/>
      <c r="C157" s="2"/>
      <c r="D157" s="2"/>
      <c r="E157" s="2"/>
      <c r="F157" s="2" t="s">
        <v>133</v>
      </c>
      <c r="G157" s="2"/>
      <c r="H157" s="2"/>
      <c r="I157" s="9">
        <v>65</v>
      </c>
      <c r="J157" s="10"/>
      <c r="K157" s="9">
        <v>1083</v>
      </c>
      <c r="L157" s="10"/>
      <c r="M157" s="9">
        <f t="shared" si="163"/>
        <v>-1018</v>
      </c>
      <c r="N157" s="10"/>
      <c r="O157" s="11">
        <f t="shared" si="164"/>
        <v>6.0019999999999997E-2</v>
      </c>
      <c r="P157" s="10"/>
      <c r="Q157" s="9">
        <v>141.62</v>
      </c>
      <c r="R157" s="10"/>
      <c r="S157" s="9">
        <v>1083</v>
      </c>
      <c r="T157" s="10"/>
      <c r="U157" s="9">
        <f t="shared" si="165"/>
        <v>-941.38</v>
      </c>
      <c r="V157" s="10"/>
      <c r="W157" s="11">
        <f t="shared" si="166"/>
        <v>0.13077</v>
      </c>
      <c r="X157" s="10"/>
      <c r="Y157" s="9">
        <v>320.89999999999998</v>
      </c>
      <c r="Z157" s="10"/>
      <c r="AA157" s="9">
        <v>1083</v>
      </c>
      <c r="AB157" s="10"/>
      <c r="AC157" s="9">
        <f t="shared" si="167"/>
        <v>-762.1</v>
      </c>
      <c r="AD157" s="10"/>
      <c r="AE157" s="11">
        <f t="shared" si="168"/>
        <v>0.29631000000000002</v>
      </c>
      <c r="AF157" s="10"/>
      <c r="AG157" s="9">
        <v>927.55</v>
      </c>
      <c r="AH157" s="10"/>
      <c r="AI157" s="9">
        <v>1083</v>
      </c>
      <c r="AJ157" s="10"/>
      <c r="AK157" s="9">
        <f t="shared" si="169"/>
        <v>-155.44999999999999</v>
      </c>
      <c r="AL157" s="10"/>
      <c r="AM157" s="11">
        <f t="shared" si="170"/>
        <v>0.85646</v>
      </c>
      <c r="AN157" s="10"/>
      <c r="AO157" s="9">
        <v>1214.6600000000001</v>
      </c>
      <c r="AP157" s="10"/>
      <c r="AQ157" s="9">
        <v>1083</v>
      </c>
      <c r="AR157" s="10"/>
      <c r="AS157" s="9">
        <f t="shared" si="171"/>
        <v>131.66</v>
      </c>
      <c r="AT157" s="10"/>
      <c r="AU157" s="11">
        <f t="shared" si="172"/>
        <v>1.12157</v>
      </c>
      <c r="AV157" s="10"/>
      <c r="AW157" s="9">
        <v>2043.77</v>
      </c>
      <c r="AX157" s="10"/>
      <c r="AY157" s="9">
        <v>1083</v>
      </c>
      <c r="AZ157" s="10"/>
      <c r="BA157" s="9">
        <f t="shared" si="173"/>
        <v>960.77</v>
      </c>
      <c r="BB157" s="10"/>
      <c r="BC157" s="11">
        <f t="shared" si="174"/>
        <v>1.88714</v>
      </c>
      <c r="BD157" s="10"/>
      <c r="BE157" s="9">
        <f t="shared" si="175"/>
        <v>4713.5</v>
      </c>
      <c r="BF157" s="10"/>
      <c r="BG157" s="9">
        <f t="shared" si="176"/>
        <v>6498</v>
      </c>
      <c r="BH157" s="10"/>
      <c r="BI157" s="9">
        <f t="shared" si="177"/>
        <v>-1784.5</v>
      </c>
      <c r="BJ157" s="10"/>
      <c r="BK157" s="11">
        <f t="shared" si="178"/>
        <v>0.72538000000000002</v>
      </c>
    </row>
    <row r="158" spans="1:63" x14ac:dyDescent="0.3">
      <c r="A158" s="2"/>
      <c r="B158" s="2"/>
      <c r="C158" s="2"/>
      <c r="D158" s="2"/>
      <c r="E158" s="2"/>
      <c r="F158" s="2" t="s">
        <v>132</v>
      </c>
      <c r="G158" s="2"/>
      <c r="H158" s="2"/>
      <c r="I158" s="9">
        <v>0</v>
      </c>
      <c r="J158" s="10"/>
      <c r="K158" s="9">
        <v>0</v>
      </c>
      <c r="L158" s="10"/>
      <c r="M158" s="9">
        <f t="shared" si="163"/>
        <v>0</v>
      </c>
      <c r="N158" s="10"/>
      <c r="O158" s="11">
        <f t="shared" si="164"/>
        <v>0</v>
      </c>
      <c r="P158" s="10"/>
      <c r="Q158" s="9">
        <v>0</v>
      </c>
      <c r="R158" s="10"/>
      <c r="S158" s="9">
        <v>0</v>
      </c>
      <c r="T158" s="10"/>
      <c r="U158" s="9">
        <f t="shared" si="165"/>
        <v>0</v>
      </c>
      <c r="V158" s="10"/>
      <c r="W158" s="11">
        <f t="shared" si="166"/>
        <v>0</v>
      </c>
      <c r="X158" s="10"/>
      <c r="Y158" s="9">
        <v>9540</v>
      </c>
      <c r="Z158" s="10"/>
      <c r="AA158" s="9">
        <v>0</v>
      </c>
      <c r="AB158" s="10"/>
      <c r="AC158" s="9">
        <f t="shared" si="167"/>
        <v>9540</v>
      </c>
      <c r="AD158" s="10"/>
      <c r="AE158" s="11">
        <f t="shared" si="168"/>
        <v>1</v>
      </c>
      <c r="AF158" s="10"/>
      <c r="AG158" s="9">
        <v>895</v>
      </c>
      <c r="AH158" s="10"/>
      <c r="AI158" s="9">
        <v>0</v>
      </c>
      <c r="AJ158" s="10"/>
      <c r="AK158" s="9">
        <f t="shared" si="169"/>
        <v>895</v>
      </c>
      <c r="AL158" s="10"/>
      <c r="AM158" s="11">
        <f t="shared" si="170"/>
        <v>1</v>
      </c>
      <c r="AN158" s="10"/>
      <c r="AO158" s="9">
        <v>18451.71</v>
      </c>
      <c r="AP158" s="10"/>
      <c r="AQ158" s="9">
        <v>0</v>
      </c>
      <c r="AR158" s="10"/>
      <c r="AS158" s="9">
        <f t="shared" si="171"/>
        <v>18451.71</v>
      </c>
      <c r="AT158" s="10"/>
      <c r="AU158" s="11">
        <f t="shared" si="172"/>
        <v>1</v>
      </c>
      <c r="AV158" s="10"/>
      <c r="AW158" s="9">
        <v>15219.94</v>
      </c>
      <c r="AX158" s="10"/>
      <c r="AY158" s="9">
        <v>0</v>
      </c>
      <c r="AZ158" s="10"/>
      <c r="BA158" s="9">
        <f t="shared" si="173"/>
        <v>15219.94</v>
      </c>
      <c r="BB158" s="10"/>
      <c r="BC158" s="11">
        <f t="shared" si="174"/>
        <v>1</v>
      </c>
      <c r="BD158" s="10"/>
      <c r="BE158" s="9">
        <f t="shared" si="175"/>
        <v>44106.65</v>
      </c>
      <c r="BF158" s="10"/>
      <c r="BG158" s="9">
        <f t="shared" si="176"/>
        <v>0</v>
      </c>
      <c r="BH158" s="10"/>
      <c r="BI158" s="9">
        <f t="shared" si="177"/>
        <v>44106.65</v>
      </c>
      <c r="BJ158" s="10"/>
      <c r="BK158" s="11">
        <f t="shared" si="178"/>
        <v>1</v>
      </c>
    </row>
    <row r="159" spans="1:63" x14ac:dyDescent="0.3">
      <c r="A159" s="2"/>
      <c r="B159" s="2"/>
      <c r="C159" s="2"/>
      <c r="D159" s="2"/>
      <c r="E159" s="2"/>
      <c r="F159" s="2" t="s">
        <v>131</v>
      </c>
      <c r="G159" s="2"/>
      <c r="H159" s="2"/>
      <c r="I159" s="9">
        <v>7376.25</v>
      </c>
      <c r="J159" s="10"/>
      <c r="K159" s="9">
        <v>3333</v>
      </c>
      <c r="L159" s="10"/>
      <c r="M159" s="9">
        <f t="shared" si="163"/>
        <v>4043.25</v>
      </c>
      <c r="N159" s="10"/>
      <c r="O159" s="11">
        <f t="shared" si="164"/>
        <v>2.2130999999999998</v>
      </c>
      <c r="P159" s="10"/>
      <c r="Q159" s="9">
        <v>3321.11</v>
      </c>
      <c r="R159" s="10"/>
      <c r="S159" s="9">
        <v>3333</v>
      </c>
      <c r="T159" s="10"/>
      <c r="U159" s="9">
        <f t="shared" si="165"/>
        <v>-11.89</v>
      </c>
      <c r="V159" s="10"/>
      <c r="W159" s="11">
        <f t="shared" si="166"/>
        <v>0.99643000000000004</v>
      </c>
      <c r="X159" s="10"/>
      <c r="Y159" s="9">
        <v>3571.67</v>
      </c>
      <c r="Z159" s="10"/>
      <c r="AA159" s="9">
        <v>3333</v>
      </c>
      <c r="AB159" s="10"/>
      <c r="AC159" s="9">
        <f t="shared" si="167"/>
        <v>238.67</v>
      </c>
      <c r="AD159" s="10"/>
      <c r="AE159" s="11">
        <f t="shared" si="168"/>
        <v>1.07161</v>
      </c>
      <c r="AF159" s="10"/>
      <c r="AG159" s="9">
        <v>3936.07</v>
      </c>
      <c r="AH159" s="10"/>
      <c r="AI159" s="9">
        <v>3333</v>
      </c>
      <c r="AJ159" s="10"/>
      <c r="AK159" s="9">
        <f t="shared" si="169"/>
        <v>603.07000000000005</v>
      </c>
      <c r="AL159" s="10"/>
      <c r="AM159" s="11">
        <f t="shared" si="170"/>
        <v>1.1809400000000001</v>
      </c>
      <c r="AN159" s="10"/>
      <c r="AO159" s="9">
        <v>7320.9</v>
      </c>
      <c r="AP159" s="10"/>
      <c r="AQ159" s="9">
        <v>3333</v>
      </c>
      <c r="AR159" s="10"/>
      <c r="AS159" s="9">
        <f t="shared" si="171"/>
        <v>3987.9</v>
      </c>
      <c r="AT159" s="10"/>
      <c r="AU159" s="11">
        <f t="shared" si="172"/>
        <v>2.1964899999999998</v>
      </c>
      <c r="AV159" s="10"/>
      <c r="AW159" s="9">
        <v>5413.81</v>
      </c>
      <c r="AX159" s="10"/>
      <c r="AY159" s="9">
        <v>3333</v>
      </c>
      <c r="AZ159" s="10"/>
      <c r="BA159" s="9">
        <f t="shared" si="173"/>
        <v>2080.81</v>
      </c>
      <c r="BB159" s="10"/>
      <c r="BC159" s="11">
        <f t="shared" si="174"/>
        <v>1.6243099999999999</v>
      </c>
      <c r="BD159" s="10"/>
      <c r="BE159" s="9">
        <f t="shared" si="175"/>
        <v>30939.81</v>
      </c>
      <c r="BF159" s="10"/>
      <c r="BG159" s="9">
        <f t="shared" si="176"/>
        <v>19998</v>
      </c>
      <c r="BH159" s="10"/>
      <c r="BI159" s="9">
        <f t="shared" si="177"/>
        <v>10941.81</v>
      </c>
      <c r="BJ159" s="10"/>
      <c r="BK159" s="24">
        <f t="shared" si="178"/>
        <v>1.54715</v>
      </c>
    </row>
    <row r="160" spans="1:63" ht="19.5" thickBot="1" x14ac:dyDescent="0.35">
      <c r="A160" s="2"/>
      <c r="B160" s="2"/>
      <c r="C160" s="2"/>
      <c r="D160" s="2"/>
      <c r="E160" s="2"/>
      <c r="F160" s="2" t="s">
        <v>130</v>
      </c>
      <c r="G160" s="2"/>
      <c r="H160" s="2"/>
      <c r="I160" s="12">
        <v>-28861.22</v>
      </c>
      <c r="J160" s="10"/>
      <c r="K160" s="12">
        <v>2083</v>
      </c>
      <c r="L160" s="10"/>
      <c r="M160" s="12">
        <f t="shared" si="163"/>
        <v>-30944.22</v>
      </c>
      <c r="N160" s="10"/>
      <c r="O160" s="13">
        <f t="shared" si="164"/>
        <v>-13.855600000000001</v>
      </c>
      <c r="P160" s="10"/>
      <c r="Q160" s="12">
        <v>2037.66</v>
      </c>
      <c r="R160" s="10"/>
      <c r="S160" s="12">
        <v>2083</v>
      </c>
      <c r="T160" s="10"/>
      <c r="U160" s="12">
        <f t="shared" si="165"/>
        <v>-45.34</v>
      </c>
      <c r="V160" s="10"/>
      <c r="W160" s="13">
        <f t="shared" si="166"/>
        <v>0.97823000000000004</v>
      </c>
      <c r="X160" s="10"/>
      <c r="Y160" s="12">
        <v>2037.66</v>
      </c>
      <c r="Z160" s="10"/>
      <c r="AA160" s="12">
        <v>2083</v>
      </c>
      <c r="AB160" s="10"/>
      <c r="AC160" s="12">
        <f t="shared" si="167"/>
        <v>-45.34</v>
      </c>
      <c r="AD160" s="10"/>
      <c r="AE160" s="13">
        <f t="shared" si="168"/>
        <v>0.97823000000000004</v>
      </c>
      <c r="AF160" s="10"/>
      <c r="AG160" s="12">
        <v>2037.66</v>
      </c>
      <c r="AH160" s="10"/>
      <c r="AI160" s="12">
        <v>2083</v>
      </c>
      <c r="AJ160" s="10"/>
      <c r="AK160" s="12">
        <f t="shared" si="169"/>
        <v>-45.34</v>
      </c>
      <c r="AL160" s="10"/>
      <c r="AM160" s="13">
        <f t="shared" si="170"/>
        <v>0.97823000000000004</v>
      </c>
      <c r="AN160" s="10"/>
      <c r="AO160" s="12">
        <v>2037.66</v>
      </c>
      <c r="AP160" s="10"/>
      <c r="AQ160" s="12">
        <v>2083</v>
      </c>
      <c r="AR160" s="10"/>
      <c r="AS160" s="12">
        <f t="shared" si="171"/>
        <v>-45.34</v>
      </c>
      <c r="AT160" s="10"/>
      <c r="AU160" s="13">
        <f t="shared" si="172"/>
        <v>0.97823000000000004</v>
      </c>
      <c r="AV160" s="10"/>
      <c r="AW160" s="12">
        <v>2037.66</v>
      </c>
      <c r="AX160" s="10"/>
      <c r="AY160" s="12">
        <v>2083</v>
      </c>
      <c r="AZ160" s="10"/>
      <c r="BA160" s="12">
        <f t="shared" si="173"/>
        <v>-45.34</v>
      </c>
      <c r="BB160" s="10"/>
      <c r="BC160" s="13">
        <f t="shared" si="174"/>
        <v>0.97823000000000004</v>
      </c>
      <c r="BD160" s="10"/>
      <c r="BE160" s="12">
        <f t="shared" si="175"/>
        <v>-18672.919999999998</v>
      </c>
      <c r="BF160" s="10"/>
      <c r="BG160" s="12">
        <f t="shared" si="176"/>
        <v>12498</v>
      </c>
      <c r="BH160" s="10"/>
      <c r="BI160" s="12">
        <f t="shared" si="177"/>
        <v>-31170.92</v>
      </c>
      <c r="BJ160" s="10"/>
      <c r="BK160" s="13">
        <f t="shared" si="178"/>
        <v>-1.49407</v>
      </c>
    </row>
    <row r="161" spans="1:63" x14ac:dyDescent="0.3">
      <c r="A161" s="2"/>
      <c r="B161" s="2"/>
      <c r="C161" s="2"/>
      <c r="D161" s="2"/>
      <c r="E161" s="2" t="s">
        <v>129</v>
      </c>
      <c r="F161" s="2"/>
      <c r="G161" s="2"/>
      <c r="H161" s="2"/>
      <c r="I161" s="9">
        <f>ROUND(SUM(I151:I160),5)</f>
        <v>-1493.13</v>
      </c>
      <c r="J161" s="10"/>
      <c r="K161" s="9">
        <f>ROUND(SUM(K151:K160),5)</f>
        <v>42676</v>
      </c>
      <c r="L161" s="10"/>
      <c r="M161" s="9">
        <f t="shared" si="163"/>
        <v>-44169.13</v>
      </c>
      <c r="N161" s="10"/>
      <c r="O161" s="11">
        <f t="shared" si="164"/>
        <v>-3.499E-2</v>
      </c>
      <c r="P161" s="10"/>
      <c r="Q161" s="9">
        <f>ROUND(SUM(Q151:Q160),5)</f>
        <v>28599.8</v>
      </c>
      <c r="R161" s="10"/>
      <c r="S161" s="9">
        <f>ROUND(SUM(S151:S160),5)</f>
        <v>42676</v>
      </c>
      <c r="T161" s="10"/>
      <c r="U161" s="9">
        <f t="shared" si="165"/>
        <v>-14076.2</v>
      </c>
      <c r="V161" s="10"/>
      <c r="W161" s="11">
        <f t="shared" si="166"/>
        <v>0.67015999999999998</v>
      </c>
      <c r="X161" s="10"/>
      <c r="Y161" s="9">
        <f>ROUND(SUM(Y151:Y160),5)</f>
        <v>40188.400000000001</v>
      </c>
      <c r="Z161" s="10"/>
      <c r="AA161" s="9">
        <f>ROUND(SUM(AA151:AA160),5)</f>
        <v>42676</v>
      </c>
      <c r="AB161" s="10"/>
      <c r="AC161" s="9">
        <f t="shared" si="167"/>
        <v>-2487.6</v>
      </c>
      <c r="AD161" s="10"/>
      <c r="AE161" s="11">
        <f t="shared" si="168"/>
        <v>0.94171000000000005</v>
      </c>
      <c r="AF161" s="10"/>
      <c r="AG161" s="9">
        <f>ROUND(SUM(AG151:AG160),5)</f>
        <v>41477.980000000003</v>
      </c>
      <c r="AH161" s="10"/>
      <c r="AI161" s="9">
        <f>ROUND(SUM(AI151:AI160),5)</f>
        <v>42676</v>
      </c>
      <c r="AJ161" s="10"/>
      <c r="AK161" s="9">
        <f t="shared" si="169"/>
        <v>-1198.02</v>
      </c>
      <c r="AL161" s="10"/>
      <c r="AM161" s="11">
        <f t="shared" si="170"/>
        <v>0.97192999999999996</v>
      </c>
      <c r="AN161" s="10"/>
      <c r="AO161" s="9">
        <f>ROUND(SUM(AO151:AO160),5)</f>
        <v>45157.4</v>
      </c>
      <c r="AP161" s="10"/>
      <c r="AQ161" s="9">
        <f>ROUND(SUM(AQ151:AQ160),5)</f>
        <v>42676</v>
      </c>
      <c r="AR161" s="10"/>
      <c r="AS161" s="9">
        <f t="shared" si="171"/>
        <v>2481.4</v>
      </c>
      <c r="AT161" s="10"/>
      <c r="AU161" s="11">
        <f t="shared" si="172"/>
        <v>1.0581499999999999</v>
      </c>
      <c r="AV161" s="10"/>
      <c r="AW161" s="9">
        <f>ROUND(SUM(AW151:AW160),5)</f>
        <v>84533.96</v>
      </c>
      <c r="AX161" s="10"/>
      <c r="AY161" s="9">
        <f>ROUND(SUM(AY151:AY160),5)</f>
        <v>42676</v>
      </c>
      <c r="AZ161" s="10"/>
      <c r="BA161" s="9">
        <f t="shared" si="173"/>
        <v>41857.96</v>
      </c>
      <c r="BB161" s="10"/>
      <c r="BC161" s="11">
        <f t="shared" si="174"/>
        <v>1.9808300000000001</v>
      </c>
      <c r="BD161" s="10"/>
      <c r="BE161" s="9">
        <f t="shared" si="175"/>
        <v>238464.41</v>
      </c>
      <c r="BF161" s="10"/>
      <c r="BG161" s="9">
        <f t="shared" si="176"/>
        <v>256056</v>
      </c>
      <c r="BH161" s="10"/>
      <c r="BI161" s="9">
        <f t="shared" si="177"/>
        <v>-17591.59</v>
      </c>
      <c r="BJ161" s="10"/>
      <c r="BK161" s="11">
        <f t="shared" si="178"/>
        <v>0.93130000000000002</v>
      </c>
    </row>
    <row r="162" spans="1:63" x14ac:dyDescent="0.3">
      <c r="A162" s="2"/>
      <c r="B162" s="2"/>
      <c r="C162" s="2"/>
      <c r="D162" s="2"/>
      <c r="E162" s="2" t="s">
        <v>128</v>
      </c>
      <c r="F162" s="2"/>
      <c r="G162" s="2"/>
      <c r="H162" s="2"/>
      <c r="I162" s="9">
        <v>0</v>
      </c>
      <c r="J162" s="10"/>
      <c r="K162" s="9">
        <v>1218</v>
      </c>
      <c r="L162" s="10"/>
      <c r="M162" s="9">
        <f t="shared" si="163"/>
        <v>-1218</v>
      </c>
      <c r="N162" s="10"/>
      <c r="O162" s="11">
        <f t="shared" si="164"/>
        <v>0</v>
      </c>
      <c r="P162" s="10"/>
      <c r="Q162" s="9">
        <v>945.88</v>
      </c>
      <c r="R162" s="10"/>
      <c r="S162" s="9">
        <v>1219</v>
      </c>
      <c r="T162" s="10"/>
      <c r="U162" s="9">
        <f t="shared" si="165"/>
        <v>-273.12</v>
      </c>
      <c r="V162" s="10"/>
      <c r="W162" s="11">
        <f t="shared" si="166"/>
        <v>0.77595000000000003</v>
      </c>
      <c r="X162" s="10"/>
      <c r="Y162" s="9">
        <v>1869.37</v>
      </c>
      <c r="Z162" s="10"/>
      <c r="AA162" s="9">
        <v>1219</v>
      </c>
      <c r="AB162" s="10"/>
      <c r="AC162" s="9">
        <f t="shared" si="167"/>
        <v>650.37</v>
      </c>
      <c r="AD162" s="10"/>
      <c r="AE162" s="11">
        <f t="shared" si="168"/>
        <v>1.5335300000000001</v>
      </c>
      <c r="AF162" s="10"/>
      <c r="AG162" s="9">
        <v>1979.77</v>
      </c>
      <c r="AH162" s="10"/>
      <c r="AI162" s="9">
        <v>1219</v>
      </c>
      <c r="AJ162" s="10"/>
      <c r="AK162" s="9">
        <f t="shared" si="169"/>
        <v>760.77</v>
      </c>
      <c r="AL162" s="10"/>
      <c r="AM162" s="11">
        <f t="shared" si="170"/>
        <v>1.62409</v>
      </c>
      <c r="AN162" s="10"/>
      <c r="AO162" s="9">
        <v>4101.93</v>
      </c>
      <c r="AP162" s="10"/>
      <c r="AQ162" s="9">
        <v>1219</v>
      </c>
      <c r="AR162" s="10"/>
      <c r="AS162" s="9">
        <f t="shared" si="171"/>
        <v>2882.93</v>
      </c>
      <c r="AT162" s="10"/>
      <c r="AU162" s="11">
        <f t="shared" si="172"/>
        <v>3.3650000000000002</v>
      </c>
      <c r="AV162" s="10"/>
      <c r="AW162" s="9">
        <v>3699.1</v>
      </c>
      <c r="AX162" s="10"/>
      <c r="AY162" s="9">
        <v>1219</v>
      </c>
      <c r="AZ162" s="10"/>
      <c r="BA162" s="9">
        <f t="shared" si="173"/>
        <v>2480.1</v>
      </c>
      <c r="BB162" s="10"/>
      <c r="BC162" s="11">
        <f t="shared" si="174"/>
        <v>3.0345399999999998</v>
      </c>
      <c r="BD162" s="10"/>
      <c r="BE162" s="9">
        <f t="shared" si="175"/>
        <v>12596.05</v>
      </c>
      <c r="BF162" s="10"/>
      <c r="BG162" s="9">
        <f t="shared" si="176"/>
        <v>7313</v>
      </c>
      <c r="BH162" s="10"/>
      <c r="BI162" s="9">
        <f t="shared" si="177"/>
        <v>5283.05</v>
      </c>
      <c r="BJ162" s="10"/>
      <c r="BK162" s="11">
        <f t="shared" si="178"/>
        <v>1.7224200000000001</v>
      </c>
    </row>
    <row r="163" spans="1:63" x14ac:dyDescent="0.3">
      <c r="A163" s="2"/>
      <c r="B163" s="2"/>
      <c r="C163" s="2"/>
      <c r="D163" s="2"/>
      <c r="E163" s="2" t="s">
        <v>127</v>
      </c>
      <c r="F163" s="2"/>
      <c r="G163" s="2"/>
      <c r="H163" s="2"/>
      <c r="I163" s="9"/>
      <c r="J163" s="10"/>
      <c r="K163" s="9"/>
      <c r="L163" s="10"/>
      <c r="M163" s="9"/>
      <c r="N163" s="10"/>
      <c r="O163" s="11"/>
      <c r="P163" s="10"/>
      <c r="Q163" s="9"/>
      <c r="R163" s="10"/>
      <c r="S163" s="9"/>
      <c r="T163" s="10"/>
      <c r="U163" s="9"/>
      <c r="V163" s="10"/>
      <c r="W163" s="11"/>
      <c r="X163" s="10"/>
      <c r="Y163" s="9"/>
      <c r="Z163" s="10"/>
      <c r="AA163" s="9"/>
      <c r="AB163" s="10"/>
      <c r="AC163" s="9"/>
      <c r="AD163" s="10"/>
      <c r="AE163" s="11"/>
      <c r="AF163" s="10"/>
      <c r="AG163" s="9"/>
      <c r="AH163" s="10"/>
      <c r="AI163" s="9"/>
      <c r="AJ163" s="10"/>
      <c r="AK163" s="9"/>
      <c r="AL163" s="10"/>
      <c r="AM163" s="11"/>
      <c r="AN163" s="10"/>
      <c r="AO163" s="9"/>
      <c r="AP163" s="10"/>
      <c r="AQ163" s="9"/>
      <c r="AR163" s="10"/>
      <c r="AS163" s="9"/>
      <c r="AT163" s="10"/>
      <c r="AU163" s="11"/>
      <c r="AV163" s="10"/>
      <c r="AW163" s="9"/>
      <c r="AX163" s="10"/>
      <c r="AY163" s="9"/>
      <c r="AZ163" s="10"/>
      <c r="BA163" s="9"/>
      <c r="BB163" s="10"/>
      <c r="BC163" s="11"/>
      <c r="BD163" s="10"/>
      <c r="BE163" s="9"/>
      <c r="BF163" s="10"/>
      <c r="BG163" s="9"/>
      <c r="BH163" s="10"/>
      <c r="BI163" s="9"/>
      <c r="BJ163" s="10"/>
      <c r="BK163" s="11"/>
    </row>
    <row r="164" spans="1:63" x14ac:dyDescent="0.3">
      <c r="A164" s="2"/>
      <c r="B164" s="2"/>
      <c r="C164" s="2"/>
      <c r="D164" s="2"/>
      <c r="E164" s="2"/>
      <c r="F164" s="2" t="s">
        <v>126</v>
      </c>
      <c r="G164" s="2"/>
      <c r="H164" s="2"/>
      <c r="I164" s="9">
        <v>1375</v>
      </c>
      <c r="J164" s="10"/>
      <c r="K164" s="9">
        <v>427</v>
      </c>
      <c r="L164" s="10"/>
      <c r="M164" s="9">
        <f t="shared" ref="M164:M171" si="179">ROUND((I164-K164),5)</f>
        <v>948</v>
      </c>
      <c r="N164" s="10"/>
      <c r="O164" s="11">
        <f t="shared" ref="O164:O171" si="180">ROUND(IF(K164=0, IF(I164=0, 0, 1), I164/K164),5)</f>
        <v>3.2201399999999998</v>
      </c>
      <c r="P164" s="10"/>
      <c r="Q164" s="9">
        <v>2699.89</v>
      </c>
      <c r="R164" s="10"/>
      <c r="S164" s="9">
        <v>427</v>
      </c>
      <c r="T164" s="10"/>
      <c r="U164" s="9">
        <f t="shared" ref="U164:U171" si="181">ROUND((Q164-S164),5)</f>
        <v>2272.89</v>
      </c>
      <c r="V164" s="10"/>
      <c r="W164" s="11">
        <f t="shared" ref="W164:W171" si="182">ROUND(IF(S164=0, IF(Q164=0, 0, 1), Q164/S164),5)</f>
        <v>6.3229300000000004</v>
      </c>
      <c r="X164" s="10"/>
      <c r="Y164" s="9">
        <v>3000.69</v>
      </c>
      <c r="Z164" s="10"/>
      <c r="AA164" s="9">
        <v>427</v>
      </c>
      <c r="AB164" s="10"/>
      <c r="AC164" s="9">
        <f t="shared" ref="AC164:AC171" si="183">ROUND((Y164-AA164),5)</f>
        <v>2573.69</v>
      </c>
      <c r="AD164" s="10"/>
      <c r="AE164" s="11">
        <f t="shared" ref="AE164:AE171" si="184">ROUND(IF(AA164=0, IF(Y164=0, 0, 1), Y164/AA164),5)</f>
        <v>7.02738</v>
      </c>
      <c r="AF164" s="10"/>
      <c r="AG164" s="9">
        <v>1409.15</v>
      </c>
      <c r="AH164" s="10"/>
      <c r="AI164" s="9">
        <v>427</v>
      </c>
      <c r="AJ164" s="10"/>
      <c r="AK164" s="9">
        <f t="shared" ref="AK164:AK171" si="185">ROUND((AG164-AI164),5)</f>
        <v>982.15</v>
      </c>
      <c r="AL164" s="10"/>
      <c r="AM164" s="11">
        <f t="shared" ref="AM164:AM171" si="186">ROUND(IF(AI164=0, IF(AG164=0, 0, 1), AG164/AI164),5)</f>
        <v>3.3001200000000002</v>
      </c>
      <c r="AN164" s="10"/>
      <c r="AO164" s="9">
        <v>0</v>
      </c>
      <c r="AP164" s="10"/>
      <c r="AQ164" s="9">
        <v>427</v>
      </c>
      <c r="AR164" s="10"/>
      <c r="AS164" s="9">
        <f t="shared" ref="AS164:AS171" si="187">ROUND((AO164-AQ164),5)</f>
        <v>-427</v>
      </c>
      <c r="AT164" s="10"/>
      <c r="AU164" s="11">
        <f t="shared" ref="AU164:AU171" si="188">ROUND(IF(AQ164=0, IF(AO164=0, 0, 1), AO164/AQ164),5)</f>
        <v>0</v>
      </c>
      <c r="AV164" s="10"/>
      <c r="AW164" s="9">
        <v>0</v>
      </c>
      <c r="AX164" s="10"/>
      <c r="AY164" s="9">
        <v>427</v>
      </c>
      <c r="AZ164" s="10"/>
      <c r="BA164" s="9">
        <f t="shared" ref="BA164:BA171" si="189">ROUND((AW164-AY164),5)</f>
        <v>-427</v>
      </c>
      <c r="BB164" s="10"/>
      <c r="BC164" s="11">
        <f t="shared" ref="BC164:BC171" si="190">ROUND(IF(AY164=0, IF(AW164=0, 0, 1), AW164/AY164),5)</f>
        <v>0</v>
      </c>
      <c r="BD164" s="10"/>
      <c r="BE164" s="9">
        <f t="shared" ref="BE164:BE171" si="191">ROUND(I164+Q164+Y164+AG164+AO164+AW164,5)</f>
        <v>8484.73</v>
      </c>
      <c r="BF164" s="10"/>
      <c r="BG164" s="9">
        <f t="shared" ref="BG164:BG171" si="192">ROUND(K164+S164+AA164+AI164+AQ164+AY164,5)</f>
        <v>2562</v>
      </c>
      <c r="BH164" s="10"/>
      <c r="BI164" s="9">
        <f t="shared" ref="BI164:BI171" si="193">ROUND((BE164-BG164),5)</f>
        <v>5922.73</v>
      </c>
      <c r="BJ164" s="10"/>
      <c r="BK164" s="24">
        <f t="shared" ref="BK164:BK171" si="194">ROUND(IF(BG164=0, IF(BE164=0, 0, 1), BE164/BG164),5)</f>
        <v>3.31176</v>
      </c>
    </row>
    <row r="165" spans="1:63" x14ac:dyDescent="0.3">
      <c r="A165" s="2"/>
      <c r="B165" s="2"/>
      <c r="C165" s="2"/>
      <c r="D165" s="2"/>
      <c r="E165" s="2"/>
      <c r="F165" s="2" t="s">
        <v>125</v>
      </c>
      <c r="G165" s="2"/>
      <c r="H165" s="2"/>
      <c r="I165" s="9">
        <v>51.4</v>
      </c>
      <c r="J165" s="10"/>
      <c r="K165" s="9">
        <v>83</v>
      </c>
      <c r="L165" s="10"/>
      <c r="M165" s="9">
        <f t="shared" si="179"/>
        <v>-31.6</v>
      </c>
      <c r="N165" s="10"/>
      <c r="O165" s="11">
        <f t="shared" si="180"/>
        <v>0.61928000000000005</v>
      </c>
      <c r="P165" s="10"/>
      <c r="Q165" s="9">
        <v>79.5</v>
      </c>
      <c r="R165" s="10"/>
      <c r="S165" s="9">
        <v>83</v>
      </c>
      <c r="T165" s="10"/>
      <c r="U165" s="9">
        <f t="shared" si="181"/>
        <v>-3.5</v>
      </c>
      <c r="V165" s="10"/>
      <c r="W165" s="11">
        <f t="shared" si="182"/>
        <v>0.95782999999999996</v>
      </c>
      <c r="X165" s="10"/>
      <c r="Y165" s="9">
        <v>89</v>
      </c>
      <c r="Z165" s="10"/>
      <c r="AA165" s="9">
        <v>83</v>
      </c>
      <c r="AB165" s="10"/>
      <c r="AC165" s="9">
        <f t="shared" si="183"/>
        <v>6</v>
      </c>
      <c r="AD165" s="10"/>
      <c r="AE165" s="11">
        <f t="shared" si="184"/>
        <v>1.07229</v>
      </c>
      <c r="AF165" s="10"/>
      <c r="AG165" s="9">
        <v>44.2</v>
      </c>
      <c r="AH165" s="10"/>
      <c r="AI165" s="9">
        <v>83</v>
      </c>
      <c r="AJ165" s="10"/>
      <c r="AK165" s="9">
        <f t="shared" si="185"/>
        <v>-38.799999999999997</v>
      </c>
      <c r="AL165" s="10"/>
      <c r="AM165" s="11">
        <f t="shared" si="186"/>
        <v>0.53252999999999995</v>
      </c>
      <c r="AN165" s="10"/>
      <c r="AO165" s="9">
        <v>43.4</v>
      </c>
      <c r="AP165" s="10"/>
      <c r="AQ165" s="9">
        <v>83</v>
      </c>
      <c r="AR165" s="10"/>
      <c r="AS165" s="9">
        <f t="shared" si="187"/>
        <v>-39.6</v>
      </c>
      <c r="AT165" s="10"/>
      <c r="AU165" s="11">
        <f t="shared" si="188"/>
        <v>0.52288999999999997</v>
      </c>
      <c r="AV165" s="10"/>
      <c r="AW165" s="9">
        <v>2</v>
      </c>
      <c r="AX165" s="10"/>
      <c r="AY165" s="9">
        <v>83</v>
      </c>
      <c r="AZ165" s="10"/>
      <c r="BA165" s="9">
        <f t="shared" si="189"/>
        <v>-81</v>
      </c>
      <c r="BB165" s="10"/>
      <c r="BC165" s="11">
        <f t="shared" si="190"/>
        <v>2.41E-2</v>
      </c>
      <c r="BD165" s="10"/>
      <c r="BE165" s="9">
        <f t="shared" si="191"/>
        <v>309.5</v>
      </c>
      <c r="BF165" s="10"/>
      <c r="BG165" s="9">
        <f t="shared" si="192"/>
        <v>498</v>
      </c>
      <c r="BH165" s="10"/>
      <c r="BI165" s="9">
        <f t="shared" si="193"/>
        <v>-188.5</v>
      </c>
      <c r="BJ165" s="10"/>
      <c r="BK165" s="11">
        <f t="shared" si="194"/>
        <v>0.62148999999999999</v>
      </c>
    </row>
    <row r="166" spans="1:63" x14ac:dyDescent="0.3">
      <c r="A166" s="2"/>
      <c r="B166" s="2"/>
      <c r="C166" s="2"/>
      <c r="D166" s="2"/>
      <c r="E166" s="2"/>
      <c r="F166" s="2" t="s">
        <v>124</v>
      </c>
      <c r="G166" s="2"/>
      <c r="H166" s="2"/>
      <c r="I166" s="9">
        <v>0</v>
      </c>
      <c r="J166" s="10"/>
      <c r="K166" s="9">
        <v>208</v>
      </c>
      <c r="L166" s="10"/>
      <c r="M166" s="9">
        <f t="shared" si="179"/>
        <v>-208</v>
      </c>
      <c r="N166" s="10"/>
      <c r="O166" s="11">
        <f t="shared" si="180"/>
        <v>0</v>
      </c>
      <c r="P166" s="10"/>
      <c r="Q166" s="9">
        <v>0</v>
      </c>
      <c r="R166" s="10"/>
      <c r="S166" s="9">
        <v>208</v>
      </c>
      <c r="T166" s="10"/>
      <c r="U166" s="9">
        <f t="shared" si="181"/>
        <v>-208</v>
      </c>
      <c r="V166" s="10"/>
      <c r="W166" s="11">
        <f t="shared" si="182"/>
        <v>0</v>
      </c>
      <c r="X166" s="10"/>
      <c r="Y166" s="9">
        <v>0</v>
      </c>
      <c r="Z166" s="10"/>
      <c r="AA166" s="9">
        <v>208</v>
      </c>
      <c r="AB166" s="10"/>
      <c r="AC166" s="9">
        <f t="shared" si="183"/>
        <v>-208</v>
      </c>
      <c r="AD166" s="10"/>
      <c r="AE166" s="11">
        <f t="shared" si="184"/>
        <v>0</v>
      </c>
      <c r="AF166" s="10"/>
      <c r="AG166" s="9">
        <v>0</v>
      </c>
      <c r="AH166" s="10"/>
      <c r="AI166" s="9">
        <v>208</v>
      </c>
      <c r="AJ166" s="10"/>
      <c r="AK166" s="9">
        <f t="shared" si="185"/>
        <v>-208</v>
      </c>
      <c r="AL166" s="10"/>
      <c r="AM166" s="11">
        <f t="shared" si="186"/>
        <v>0</v>
      </c>
      <c r="AN166" s="10"/>
      <c r="AO166" s="9">
        <v>78.39</v>
      </c>
      <c r="AP166" s="10"/>
      <c r="AQ166" s="9">
        <v>208</v>
      </c>
      <c r="AR166" s="10"/>
      <c r="AS166" s="9">
        <f t="shared" si="187"/>
        <v>-129.61000000000001</v>
      </c>
      <c r="AT166" s="10"/>
      <c r="AU166" s="11">
        <f t="shared" si="188"/>
        <v>0.37687999999999999</v>
      </c>
      <c r="AV166" s="10"/>
      <c r="AW166" s="9">
        <v>304</v>
      </c>
      <c r="AX166" s="10"/>
      <c r="AY166" s="9">
        <v>208</v>
      </c>
      <c r="AZ166" s="10"/>
      <c r="BA166" s="9">
        <f t="shared" si="189"/>
        <v>96</v>
      </c>
      <c r="BB166" s="10"/>
      <c r="BC166" s="11">
        <f t="shared" si="190"/>
        <v>1.4615400000000001</v>
      </c>
      <c r="BD166" s="10"/>
      <c r="BE166" s="9">
        <f t="shared" si="191"/>
        <v>382.39</v>
      </c>
      <c r="BF166" s="10"/>
      <c r="BG166" s="9">
        <f t="shared" si="192"/>
        <v>1248</v>
      </c>
      <c r="BH166" s="10"/>
      <c r="BI166" s="9">
        <f t="shared" si="193"/>
        <v>-865.61</v>
      </c>
      <c r="BJ166" s="10"/>
      <c r="BK166" s="11">
        <f t="shared" si="194"/>
        <v>0.30640000000000001</v>
      </c>
    </row>
    <row r="167" spans="1:63" x14ac:dyDescent="0.3">
      <c r="A167" s="2"/>
      <c r="B167" s="2"/>
      <c r="C167" s="2"/>
      <c r="D167" s="2"/>
      <c r="E167" s="2"/>
      <c r="F167" s="2" t="s">
        <v>123</v>
      </c>
      <c r="G167" s="2"/>
      <c r="H167" s="2"/>
      <c r="I167" s="9">
        <v>0</v>
      </c>
      <c r="J167" s="10"/>
      <c r="K167" s="9">
        <v>41</v>
      </c>
      <c r="L167" s="10"/>
      <c r="M167" s="9">
        <f t="shared" si="179"/>
        <v>-41</v>
      </c>
      <c r="N167" s="10"/>
      <c r="O167" s="11">
        <f t="shared" si="180"/>
        <v>0</v>
      </c>
      <c r="P167" s="10"/>
      <c r="Q167" s="9">
        <v>0</v>
      </c>
      <c r="R167" s="10"/>
      <c r="S167" s="9">
        <v>41</v>
      </c>
      <c r="T167" s="10"/>
      <c r="U167" s="9">
        <f t="shared" si="181"/>
        <v>-41</v>
      </c>
      <c r="V167" s="10"/>
      <c r="W167" s="11">
        <f t="shared" si="182"/>
        <v>0</v>
      </c>
      <c r="X167" s="10"/>
      <c r="Y167" s="9">
        <v>0</v>
      </c>
      <c r="Z167" s="10"/>
      <c r="AA167" s="9">
        <v>41</v>
      </c>
      <c r="AB167" s="10"/>
      <c r="AC167" s="9">
        <f t="shared" si="183"/>
        <v>-41</v>
      </c>
      <c r="AD167" s="10"/>
      <c r="AE167" s="11">
        <f t="shared" si="184"/>
        <v>0</v>
      </c>
      <c r="AF167" s="10"/>
      <c r="AG167" s="9">
        <v>0</v>
      </c>
      <c r="AH167" s="10"/>
      <c r="AI167" s="9">
        <v>41</v>
      </c>
      <c r="AJ167" s="10"/>
      <c r="AK167" s="9">
        <f t="shared" si="185"/>
        <v>-41</v>
      </c>
      <c r="AL167" s="10"/>
      <c r="AM167" s="11">
        <f t="shared" si="186"/>
        <v>0</v>
      </c>
      <c r="AN167" s="10"/>
      <c r="AO167" s="9">
        <v>0</v>
      </c>
      <c r="AP167" s="10"/>
      <c r="AQ167" s="9">
        <v>42</v>
      </c>
      <c r="AR167" s="10"/>
      <c r="AS167" s="9">
        <f t="shared" si="187"/>
        <v>-42</v>
      </c>
      <c r="AT167" s="10"/>
      <c r="AU167" s="11">
        <f t="shared" si="188"/>
        <v>0</v>
      </c>
      <c r="AV167" s="10"/>
      <c r="AW167" s="9">
        <v>0</v>
      </c>
      <c r="AX167" s="10"/>
      <c r="AY167" s="9">
        <v>42</v>
      </c>
      <c r="AZ167" s="10"/>
      <c r="BA167" s="9">
        <f t="shared" si="189"/>
        <v>-42</v>
      </c>
      <c r="BB167" s="10"/>
      <c r="BC167" s="11">
        <f t="shared" si="190"/>
        <v>0</v>
      </c>
      <c r="BD167" s="10"/>
      <c r="BE167" s="9">
        <f t="shared" si="191"/>
        <v>0</v>
      </c>
      <c r="BF167" s="10"/>
      <c r="BG167" s="9">
        <f t="shared" si="192"/>
        <v>248</v>
      </c>
      <c r="BH167" s="10"/>
      <c r="BI167" s="9">
        <f t="shared" si="193"/>
        <v>-248</v>
      </c>
      <c r="BJ167" s="10"/>
      <c r="BK167" s="11">
        <f t="shared" si="194"/>
        <v>0</v>
      </c>
    </row>
    <row r="168" spans="1:63" x14ac:dyDescent="0.3">
      <c r="A168" s="2"/>
      <c r="B168" s="2"/>
      <c r="C168" s="2"/>
      <c r="D168" s="2"/>
      <c r="E168" s="2"/>
      <c r="F168" s="2" t="s">
        <v>122</v>
      </c>
      <c r="G168" s="2"/>
      <c r="H168" s="2"/>
      <c r="I168" s="9">
        <v>0</v>
      </c>
      <c r="J168" s="10"/>
      <c r="K168" s="9">
        <v>100</v>
      </c>
      <c r="L168" s="10"/>
      <c r="M168" s="9">
        <f t="shared" si="179"/>
        <v>-100</v>
      </c>
      <c r="N168" s="10"/>
      <c r="O168" s="11">
        <f t="shared" si="180"/>
        <v>0</v>
      </c>
      <c r="P168" s="10"/>
      <c r="Q168" s="9">
        <v>10.4</v>
      </c>
      <c r="R168" s="10"/>
      <c r="S168" s="9">
        <v>100</v>
      </c>
      <c r="T168" s="10"/>
      <c r="U168" s="9">
        <f t="shared" si="181"/>
        <v>-89.6</v>
      </c>
      <c r="V168" s="10"/>
      <c r="W168" s="11">
        <f t="shared" si="182"/>
        <v>0.104</v>
      </c>
      <c r="X168" s="10"/>
      <c r="Y168" s="9">
        <v>65.92</v>
      </c>
      <c r="Z168" s="10"/>
      <c r="AA168" s="9">
        <v>100</v>
      </c>
      <c r="AB168" s="10"/>
      <c r="AC168" s="9">
        <f t="shared" si="183"/>
        <v>-34.08</v>
      </c>
      <c r="AD168" s="10"/>
      <c r="AE168" s="11">
        <f t="shared" si="184"/>
        <v>0.65920000000000001</v>
      </c>
      <c r="AF168" s="10"/>
      <c r="AG168" s="9">
        <v>39.96</v>
      </c>
      <c r="AH168" s="10"/>
      <c r="AI168" s="9">
        <v>100</v>
      </c>
      <c r="AJ168" s="10"/>
      <c r="AK168" s="9">
        <f t="shared" si="185"/>
        <v>-60.04</v>
      </c>
      <c r="AL168" s="10"/>
      <c r="AM168" s="11">
        <f t="shared" si="186"/>
        <v>0.39960000000000001</v>
      </c>
      <c r="AN168" s="10"/>
      <c r="AO168" s="9">
        <v>0</v>
      </c>
      <c r="AP168" s="10"/>
      <c r="AQ168" s="9">
        <v>100</v>
      </c>
      <c r="AR168" s="10"/>
      <c r="AS168" s="9">
        <f t="shared" si="187"/>
        <v>-100</v>
      </c>
      <c r="AT168" s="10"/>
      <c r="AU168" s="11">
        <f t="shared" si="188"/>
        <v>0</v>
      </c>
      <c r="AV168" s="10"/>
      <c r="AW168" s="9">
        <v>0</v>
      </c>
      <c r="AX168" s="10"/>
      <c r="AY168" s="9">
        <v>100</v>
      </c>
      <c r="AZ168" s="10"/>
      <c r="BA168" s="9">
        <f t="shared" si="189"/>
        <v>-100</v>
      </c>
      <c r="BB168" s="10"/>
      <c r="BC168" s="11">
        <f t="shared" si="190"/>
        <v>0</v>
      </c>
      <c r="BD168" s="10"/>
      <c r="BE168" s="9">
        <f t="shared" si="191"/>
        <v>116.28</v>
      </c>
      <c r="BF168" s="10"/>
      <c r="BG168" s="9">
        <f t="shared" si="192"/>
        <v>600</v>
      </c>
      <c r="BH168" s="10"/>
      <c r="BI168" s="9">
        <f t="shared" si="193"/>
        <v>-483.72</v>
      </c>
      <c r="BJ168" s="10"/>
      <c r="BK168" s="11">
        <f t="shared" si="194"/>
        <v>0.1938</v>
      </c>
    </row>
    <row r="169" spans="1:63" x14ac:dyDescent="0.3">
      <c r="A169" s="2"/>
      <c r="B169" s="2"/>
      <c r="C169" s="2"/>
      <c r="D169" s="2"/>
      <c r="E169" s="2"/>
      <c r="F169" s="2" t="s">
        <v>121</v>
      </c>
      <c r="G169" s="2"/>
      <c r="H169" s="2"/>
      <c r="I169" s="9">
        <v>0</v>
      </c>
      <c r="J169" s="10"/>
      <c r="K169" s="9">
        <v>0</v>
      </c>
      <c r="L169" s="10"/>
      <c r="M169" s="9">
        <f t="shared" si="179"/>
        <v>0</v>
      </c>
      <c r="N169" s="10"/>
      <c r="O169" s="11">
        <f t="shared" si="180"/>
        <v>0</v>
      </c>
      <c r="P169" s="10"/>
      <c r="Q169" s="9">
        <v>0</v>
      </c>
      <c r="R169" s="10"/>
      <c r="S169" s="9">
        <v>0</v>
      </c>
      <c r="T169" s="10"/>
      <c r="U169" s="9">
        <f t="shared" si="181"/>
        <v>0</v>
      </c>
      <c r="V169" s="10"/>
      <c r="W169" s="11">
        <f t="shared" si="182"/>
        <v>0</v>
      </c>
      <c r="X169" s="10"/>
      <c r="Y169" s="9">
        <v>3135.29</v>
      </c>
      <c r="Z169" s="10"/>
      <c r="AA169" s="9">
        <v>0</v>
      </c>
      <c r="AB169" s="10"/>
      <c r="AC169" s="9">
        <f t="shared" si="183"/>
        <v>3135.29</v>
      </c>
      <c r="AD169" s="10"/>
      <c r="AE169" s="11">
        <f t="shared" si="184"/>
        <v>1</v>
      </c>
      <c r="AF169" s="10"/>
      <c r="AG169" s="9">
        <v>-2847.93</v>
      </c>
      <c r="AH169" s="10"/>
      <c r="AI169" s="9">
        <v>0</v>
      </c>
      <c r="AJ169" s="10"/>
      <c r="AK169" s="9">
        <f t="shared" si="185"/>
        <v>-2847.93</v>
      </c>
      <c r="AL169" s="10"/>
      <c r="AM169" s="11">
        <f t="shared" si="186"/>
        <v>1</v>
      </c>
      <c r="AN169" s="10"/>
      <c r="AO169" s="9">
        <v>0</v>
      </c>
      <c r="AP169" s="10"/>
      <c r="AQ169" s="9">
        <v>0</v>
      </c>
      <c r="AR169" s="10"/>
      <c r="AS169" s="9">
        <f t="shared" si="187"/>
        <v>0</v>
      </c>
      <c r="AT169" s="10"/>
      <c r="AU169" s="11">
        <f t="shared" si="188"/>
        <v>0</v>
      </c>
      <c r="AV169" s="10"/>
      <c r="AW169" s="9">
        <v>0</v>
      </c>
      <c r="AX169" s="10"/>
      <c r="AY169" s="9">
        <v>0</v>
      </c>
      <c r="AZ169" s="10"/>
      <c r="BA169" s="9">
        <f t="shared" si="189"/>
        <v>0</v>
      </c>
      <c r="BB169" s="10"/>
      <c r="BC169" s="11">
        <f t="shared" si="190"/>
        <v>0</v>
      </c>
      <c r="BD169" s="10"/>
      <c r="BE169" s="9">
        <f t="shared" si="191"/>
        <v>287.36</v>
      </c>
      <c r="BF169" s="10"/>
      <c r="BG169" s="9">
        <f t="shared" si="192"/>
        <v>0</v>
      </c>
      <c r="BH169" s="10"/>
      <c r="BI169" s="9">
        <f t="shared" si="193"/>
        <v>287.36</v>
      </c>
      <c r="BJ169" s="10"/>
      <c r="BK169" s="11">
        <f t="shared" si="194"/>
        <v>1</v>
      </c>
    </row>
    <row r="170" spans="1:63" ht="19.5" thickBot="1" x14ac:dyDescent="0.35">
      <c r="A170" s="2"/>
      <c r="B170" s="2"/>
      <c r="C170" s="2"/>
      <c r="D170" s="2"/>
      <c r="E170" s="2"/>
      <c r="F170" s="2" t="s">
        <v>120</v>
      </c>
      <c r="G170" s="2"/>
      <c r="H170" s="2"/>
      <c r="I170" s="12">
        <v>329.89</v>
      </c>
      <c r="J170" s="10"/>
      <c r="K170" s="12">
        <v>416</v>
      </c>
      <c r="L170" s="10"/>
      <c r="M170" s="12">
        <f t="shared" si="179"/>
        <v>-86.11</v>
      </c>
      <c r="N170" s="10"/>
      <c r="O170" s="13">
        <f t="shared" si="180"/>
        <v>0.79300000000000004</v>
      </c>
      <c r="P170" s="10"/>
      <c r="Q170" s="12">
        <v>1515.78</v>
      </c>
      <c r="R170" s="10"/>
      <c r="S170" s="12">
        <v>416</v>
      </c>
      <c r="T170" s="10"/>
      <c r="U170" s="12">
        <f t="shared" si="181"/>
        <v>1099.78</v>
      </c>
      <c r="V170" s="10"/>
      <c r="W170" s="13">
        <f t="shared" si="182"/>
        <v>3.6436999999999999</v>
      </c>
      <c r="X170" s="10"/>
      <c r="Y170" s="12">
        <v>108.47</v>
      </c>
      <c r="Z170" s="10"/>
      <c r="AA170" s="12">
        <v>416</v>
      </c>
      <c r="AB170" s="10"/>
      <c r="AC170" s="12">
        <f t="shared" si="183"/>
        <v>-307.52999999999997</v>
      </c>
      <c r="AD170" s="10"/>
      <c r="AE170" s="13">
        <f t="shared" si="184"/>
        <v>0.26074999999999998</v>
      </c>
      <c r="AF170" s="10"/>
      <c r="AG170" s="12">
        <v>8.4700000000000006</v>
      </c>
      <c r="AH170" s="10"/>
      <c r="AI170" s="12">
        <v>416</v>
      </c>
      <c r="AJ170" s="10"/>
      <c r="AK170" s="12">
        <f t="shared" si="185"/>
        <v>-407.53</v>
      </c>
      <c r="AL170" s="10"/>
      <c r="AM170" s="13">
        <f t="shared" si="186"/>
        <v>2.036E-2</v>
      </c>
      <c r="AN170" s="10"/>
      <c r="AO170" s="12">
        <v>8586.2999999999993</v>
      </c>
      <c r="AP170" s="10"/>
      <c r="AQ170" s="12">
        <v>417</v>
      </c>
      <c r="AR170" s="10"/>
      <c r="AS170" s="12">
        <f t="shared" si="187"/>
        <v>8169.3</v>
      </c>
      <c r="AT170" s="10"/>
      <c r="AU170" s="13">
        <f t="shared" si="188"/>
        <v>20.59065</v>
      </c>
      <c r="AV170" s="10"/>
      <c r="AW170" s="12">
        <v>1507.56</v>
      </c>
      <c r="AX170" s="10"/>
      <c r="AY170" s="12">
        <v>417</v>
      </c>
      <c r="AZ170" s="10"/>
      <c r="BA170" s="12">
        <f t="shared" si="189"/>
        <v>1090.56</v>
      </c>
      <c r="BB170" s="10"/>
      <c r="BC170" s="13">
        <f t="shared" si="190"/>
        <v>3.6152500000000001</v>
      </c>
      <c r="BD170" s="10"/>
      <c r="BE170" s="12">
        <f t="shared" si="191"/>
        <v>12056.47</v>
      </c>
      <c r="BF170" s="10"/>
      <c r="BG170" s="12">
        <f t="shared" si="192"/>
        <v>2498</v>
      </c>
      <c r="BH170" s="10"/>
      <c r="BI170" s="12">
        <f t="shared" si="193"/>
        <v>9558.4699999999993</v>
      </c>
      <c r="BJ170" s="10"/>
      <c r="BK170" s="23">
        <f t="shared" si="194"/>
        <v>4.8264500000000004</v>
      </c>
    </row>
    <row r="171" spans="1:63" x14ac:dyDescent="0.3">
      <c r="A171" s="2"/>
      <c r="B171" s="2"/>
      <c r="C171" s="2"/>
      <c r="D171" s="2"/>
      <c r="E171" s="2" t="s">
        <v>119</v>
      </c>
      <c r="F171" s="2"/>
      <c r="G171" s="2"/>
      <c r="H171" s="2"/>
      <c r="I171" s="9">
        <f>ROUND(SUM(I163:I170),5)</f>
        <v>1756.29</v>
      </c>
      <c r="J171" s="10"/>
      <c r="K171" s="9">
        <f>ROUND(SUM(K163:K170),5)</f>
        <v>1275</v>
      </c>
      <c r="L171" s="10"/>
      <c r="M171" s="9">
        <f t="shared" si="179"/>
        <v>481.29</v>
      </c>
      <c r="N171" s="10"/>
      <c r="O171" s="11">
        <f t="shared" si="180"/>
        <v>1.37748</v>
      </c>
      <c r="P171" s="10"/>
      <c r="Q171" s="9">
        <f>ROUND(SUM(Q163:Q170),5)</f>
        <v>4305.57</v>
      </c>
      <c r="R171" s="10"/>
      <c r="S171" s="9">
        <f>ROUND(SUM(S163:S170),5)</f>
        <v>1275</v>
      </c>
      <c r="T171" s="10"/>
      <c r="U171" s="9">
        <f t="shared" si="181"/>
        <v>3030.57</v>
      </c>
      <c r="V171" s="10"/>
      <c r="W171" s="11">
        <f t="shared" si="182"/>
        <v>3.3769200000000001</v>
      </c>
      <c r="X171" s="10"/>
      <c r="Y171" s="9">
        <f>ROUND(SUM(Y163:Y170),5)</f>
        <v>6399.37</v>
      </c>
      <c r="Z171" s="10"/>
      <c r="AA171" s="9">
        <f>ROUND(SUM(AA163:AA170),5)</f>
        <v>1275</v>
      </c>
      <c r="AB171" s="10"/>
      <c r="AC171" s="9">
        <f t="shared" si="183"/>
        <v>5124.37</v>
      </c>
      <c r="AD171" s="10"/>
      <c r="AE171" s="11">
        <f t="shared" si="184"/>
        <v>5.0191100000000004</v>
      </c>
      <c r="AF171" s="10"/>
      <c r="AG171" s="9">
        <f>ROUND(SUM(AG163:AG170),5)</f>
        <v>-1346.15</v>
      </c>
      <c r="AH171" s="10"/>
      <c r="AI171" s="9">
        <f>ROUND(SUM(AI163:AI170),5)</f>
        <v>1275</v>
      </c>
      <c r="AJ171" s="10"/>
      <c r="AK171" s="9">
        <f t="shared" si="185"/>
        <v>-2621.15</v>
      </c>
      <c r="AL171" s="10"/>
      <c r="AM171" s="11">
        <f t="shared" si="186"/>
        <v>-1.0558000000000001</v>
      </c>
      <c r="AN171" s="10"/>
      <c r="AO171" s="9">
        <f>ROUND(SUM(AO163:AO170),5)</f>
        <v>8708.09</v>
      </c>
      <c r="AP171" s="10"/>
      <c r="AQ171" s="9">
        <f>ROUND(SUM(AQ163:AQ170),5)</f>
        <v>1277</v>
      </c>
      <c r="AR171" s="10"/>
      <c r="AS171" s="9">
        <f t="shared" si="187"/>
        <v>7431.09</v>
      </c>
      <c r="AT171" s="10"/>
      <c r="AU171" s="11">
        <f t="shared" si="188"/>
        <v>6.8191800000000002</v>
      </c>
      <c r="AV171" s="10"/>
      <c r="AW171" s="9">
        <f>ROUND(SUM(AW163:AW170),5)</f>
        <v>1813.56</v>
      </c>
      <c r="AX171" s="10"/>
      <c r="AY171" s="9">
        <f>ROUND(SUM(AY163:AY170),5)</f>
        <v>1277</v>
      </c>
      <c r="AZ171" s="10"/>
      <c r="BA171" s="9">
        <f t="shared" si="189"/>
        <v>536.55999999999995</v>
      </c>
      <c r="BB171" s="10"/>
      <c r="BC171" s="11">
        <f t="shared" si="190"/>
        <v>1.4201699999999999</v>
      </c>
      <c r="BD171" s="10"/>
      <c r="BE171" s="9">
        <f t="shared" si="191"/>
        <v>21636.73</v>
      </c>
      <c r="BF171" s="10"/>
      <c r="BG171" s="9">
        <f t="shared" si="192"/>
        <v>7654</v>
      </c>
      <c r="BH171" s="10"/>
      <c r="BI171" s="9">
        <f t="shared" si="193"/>
        <v>13982.73</v>
      </c>
      <c r="BJ171" s="10"/>
      <c r="BK171" s="11">
        <f t="shared" si="194"/>
        <v>2.8268499999999999</v>
      </c>
    </row>
    <row r="172" spans="1:63" x14ac:dyDescent="0.3">
      <c r="A172" s="2"/>
      <c r="B172" s="2"/>
      <c r="C172" s="2"/>
      <c r="D172" s="2"/>
      <c r="E172" s="2" t="s">
        <v>118</v>
      </c>
      <c r="F172" s="2"/>
      <c r="G172" s="2"/>
      <c r="H172" s="2"/>
      <c r="I172" s="9"/>
      <c r="J172" s="10"/>
      <c r="K172" s="9"/>
      <c r="L172" s="10"/>
      <c r="M172" s="9"/>
      <c r="N172" s="10"/>
      <c r="O172" s="11"/>
      <c r="P172" s="10"/>
      <c r="Q172" s="9"/>
      <c r="R172" s="10"/>
      <c r="S172" s="9"/>
      <c r="T172" s="10"/>
      <c r="U172" s="9"/>
      <c r="V172" s="10"/>
      <c r="W172" s="11"/>
      <c r="X172" s="10"/>
      <c r="Y172" s="9"/>
      <c r="Z172" s="10"/>
      <c r="AA172" s="9"/>
      <c r="AB172" s="10"/>
      <c r="AC172" s="9"/>
      <c r="AD172" s="10"/>
      <c r="AE172" s="11"/>
      <c r="AF172" s="10"/>
      <c r="AG172" s="9"/>
      <c r="AH172" s="10"/>
      <c r="AI172" s="9"/>
      <c r="AJ172" s="10"/>
      <c r="AK172" s="9"/>
      <c r="AL172" s="10"/>
      <c r="AM172" s="11"/>
      <c r="AN172" s="10"/>
      <c r="AO172" s="9"/>
      <c r="AP172" s="10"/>
      <c r="AQ172" s="9"/>
      <c r="AR172" s="10"/>
      <c r="AS172" s="9"/>
      <c r="AT172" s="10"/>
      <c r="AU172" s="11"/>
      <c r="AV172" s="10"/>
      <c r="AW172" s="9"/>
      <c r="AX172" s="10"/>
      <c r="AY172" s="9"/>
      <c r="AZ172" s="10"/>
      <c r="BA172" s="9"/>
      <c r="BB172" s="10"/>
      <c r="BC172" s="11"/>
      <c r="BD172" s="10"/>
      <c r="BE172" s="9"/>
      <c r="BF172" s="10"/>
      <c r="BG172" s="9"/>
      <c r="BH172" s="10"/>
      <c r="BI172" s="9"/>
      <c r="BJ172" s="10"/>
      <c r="BK172" s="11"/>
    </row>
    <row r="173" spans="1:63" x14ac:dyDescent="0.3">
      <c r="A173" s="2"/>
      <c r="B173" s="2"/>
      <c r="C173" s="2"/>
      <c r="D173" s="2"/>
      <c r="E173" s="2"/>
      <c r="F173" s="2" t="s">
        <v>117</v>
      </c>
      <c r="G173" s="2"/>
      <c r="H173" s="2"/>
      <c r="I173" s="9">
        <v>141.51</v>
      </c>
      <c r="J173" s="10"/>
      <c r="K173" s="9">
        <v>0</v>
      </c>
      <c r="L173" s="10"/>
      <c r="M173" s="9">
        <f t="shared" ref="M173:M180" si="195">ROUND((I173-K173),5)</f>
        <v>141.51</v>
      </c>
      <c r="N173" s="10"/>
      <c r="O173" s="11">
        <f t="shared" ref="O173:O180" si="196">ROUND(IF(K173=0, IF(I173=0, 0, 1), I173/K173),5)</f>
        <v>1</v>
      </c>
      <c r="P173" s="10"/>
      <c r="Q173" s="9">
        <v>2006.46</v>
      </c>
      <c r="R173" s="10"/>
      <c r="S173" s="9">
        <v>0</v>
      </c>
      <c r="T173" s="10"/>
      <c r="U173" s="9">
        <f t="shared" ref="U173:U180" si="197">ROUND((Q173-S173),5)</f>
        <v>2006.46</v>
      </c>
      <c r="V173" s="10"/>
      <c r="W173" s="11">
        <f t="shared" ref="W173:W180" si="198">ROUND(IF(S173=0, IF(Q173=0, 0, 1), Q173/S173),5)</f>
        <v>1</v>
      </c>
      <c r="X173" s="10"/>
      <c r="Y173" s="9">
        <v>1358.63</v>
      </c>
      <c r="Z173" s="10"/>
      <c r="AA173" s="9">
        <v>0</v>
      </c>
      <c r="AB173" s="10"/>
      <c r="AC173" s="9">
        <f t="shared" ref="AC173:AC180" si="199">ROUND((Y173-AA173),5)</f>
        <v>1358.63</v>
      </c>
      <c r="AD173" s="10"/>
      <c r="AE173" s="11">
        <f t="shared" ref="AE173:AE180" si="200">ROUND(IF(AA173=0, IF(Y173=0, 0, 1), Y173/AA173),5)</f>
        <v>1</v>
      </c>
      <c r="AF173" s="10"/>
      <c r="AG173" s="9">
        <v>1000.34</v>
      </c>
      <c r="AH173" s="10"/>
      <c r="AI173" s="9">
        <v>0</v>
      </c>
      <c r="AJ173" s="10"/>
      <c r="AK173" s="9">
        <f t="shared" ref="AK173:AK180" si="201">ROUND((AG173-AI173),5)</f>
        <v>1000.34</v>
      </c>
      <c r="AL173" s="10"/>
      <c r="AM173" s="11">
        <f t="shared" ref="AM173:AM180" si="202">ROUND(IF(AI173=0, IF(AG173=0, 0, 1), AG173/AI173),5)</f>
        <v>1</v>
      </c>
      <c r="AN173" s="10"/>
      <c r="AO173" s="9">
        <v>871.84</v>
      </c>
      <c r="AP173" s="10"/>
      <c r="AQ173" s="9">
        <v>0</v>
      </c>
      <c r="AR173" s="10"/>
      <c r="AS173" s="9">
        <f t="shared" ref="AS173:AS180" si="203">ROUND((AO173-AQ173),5)</f>
        <v>871.84</v>
      </c>
      <c r="AT173" s="10"/>
      <c r="AU173" s="11">
        <f t="shared" ref="AU173:AU180" si="204">ROUND(IF(AQ173=0, IF(AO173=0, 0, 1), AO173/AQ173),5)</f>
        <v>1</v>
      </c>
      <c r="AV173" s="10"/>
      <c r="AW173" s="9">
        <v>904.44</v>
      </c>
      <c r="AX173" s="10"/>
      <c r="AY173" s="9">
        <v>0</v>
      </c>
      <c r="AZ173" s="10"/>
      <c r="BA173" s="9">
        <f t="shared" ref="BA173:BA180" si="205">ROUND((AW173-AY173),5)</f>
        <v>904.44</v>
      </c>
      <c r="BB173" s="10"/>
      <c r="BC173" s="11">
        <f t="shared" ref="BC173:BC180" si="206">ROUND(IF(AY173=0, IF(AW173=0, 0, 1), AW173/AY173),5)</f>
        <v>1</v>
      </c>
      <c r="BD173" s="10"/>
      <c r="BE173" s="9">
        <f t="shared" ref="BE173:BE180" si="207">ROUND(I173+Q173+Y173+AG173+AO173+AW173,5)</f>
        <v>6283.22</v>
      </c>
      <c r="BF173" s="10"/>
      <c r="BG173" s="9">
        <f t="shared" ref="BG173:BG180" si="208">ROUND(K173+S173+AA173+AI173+AQ173+AY173,5)</f>
        <v>0</v>
      </c>
      <c r="BH173" s="10"/>
      <c r="BI173" s="9">
        <f t="shared" ref="BI173:BI180" si="209">ROUND((BE173-BG173),5)</f>
        <v>6283.22</v>
      </c>
      <c r="BJ173" s="10"/>
      <c r="BK173" s="11">
        <f t="shared" ref="BK173:BK180" si="210">ROUND(IF(BG173=0, IF(BE173=0, 0, 1), BE173/BG173),5)</f>
        <v>1</v>
      </c>
    </row>
    <row r="174" spans="1:63" x14ac:dyDescent="0.3">
      <c r="A174" s="2"/>
      <c r="B174" s="2"/>
      <c r="C174" s="2"/>
      <c r="D174" s="2"/>
      <c r="E174" s="2"/>
      <c r="F174" s="2" t="s">
        <v>116</v>
      </c>
      <c r="G174" s="2"/>
      <c r="H174" s="2"/>
      <c r="I174" s="9">
        <v>-5776.36</v>
      </c>
      <c r="J174" s="10"/>
      <c r="K174" s="9">
        <v>0</v>
      </c>
      <c r="L174" s="10"/>
      <c r="M174" s="9">
        <f t="shared" si="195"/>
        <v>-5776.36</v>
      </c>
      <c r="N174" s="10"/>
      <c r="O174" s="11">
        <f t="shared" si="196"/>
        <v>1</v>
      </c>
      <c r="P174" s="10"/>
      <c r="Q174" s="9">
        <v>93.9</v>
      </c>
      <c r="R174" s="10"/>
      <c r="S174" s="9">
        <v>0</v>
      </c>
      <c r="T174" s="10"/>
      <c r="U174" s="9">
        <f t="shared" si="197"/>
        <v>93.9</v>
      </c>
      <c r="V174" s="10"/>
      <c r="W174" s="11">
        <f t="shared" si="198"/>
        <v>1</v>
      </c>
      <c r="X174" s="10"/>
      <c r="Y174" s="9">
        <v>93.9</v>
      </c>
      <c r="Z174" s="10"/>
      <c r="AA174" s="9">
        <v>0</v>
      </c>
      <c r="AB174" s="10"/>
      <c r="AC174" s="9">
        <f t="shared" si="199"/>
        <v>93.9</v>
      </c>
      <c r="AD174" s="10"/>
      <c r="AE174" s="11">
        <f t="shared" si="200"/>
        <v>1</v>
      </c>
      <c r="AF174" s="10"/>
      <c r="AG174" s="9">
        <v>8228.66</v>
      </c>
      <c r="AH174" s="10"/>
      <c r="AI174" s="9">
        <v>0</v>
      </c>
      <c r="AJ174" s="10"/>
      <c r="AK174" s="9">
        <f t="shared" si="201"/>
        <v>8228.66</v>
      </c>
      <c r="AL174" s="10"/>
      <c r="AM174" s="11">
        <f t="shared" si="202"/>
        <v>1</v>
      </c>
      <c r="AN174" s="10"/>
      <c r="AO174" s="9">
        <v>93.62</v>
      </c>
      <c r="AP174" s="10"/>
      <c r="AQ174" s="9">
        <v>0</v>
      </c>
      <c r="AR174" s="10"/>
      <c r="AS174" s="9">
        <f t="shared" si="203"/>
        <v>93.62</v>
      </c>
      <c r="AT174" s="10"/>
      <c r="AU174" s="11">
        <f t="shared" si="204"/>
        <v>1</v>
      </c>
      <c r="AV174" s="10"/>
      <c r="AW174" s="9">
        <v>0</v>
      </c>
      <c r="AX174" s="10"/>
      <c r="AY174" s="9">
        <v>0</v>
      </c>
      <c r="AZ174" s="10"/>
      <c r="BA174" s="9">
        <f t="shared" si="205"/>
        <v>0</v>
      </c>
      <c r="BB174" s="10"/>
      <c r="BC174" s="11">
        <f t="shared" si="206"/>
        <v>0</v>
      </c>
      <c r="BD174" s="10"/>
      <c r="BE174" s="9">
        <f t="shared" si="207"/>
        <v>2733.72</v>
      </c>
      <c r="BF174" s="10"/>
      <c r="BG174" s="9">
        <f t="shared" si="208"/>
        <v>0</v>
      </c>
      <c r="BH174" s="10"/>
      <c r="BI174" s="9">
        <f t="shared" si="209"/>
        <v>2733.72</v>
      </c>
      <c r="BJ174" s="10"/>
      <c r="BK174" s="11">
        <f t="shared" si="210"/>
        <v>1</v>
      </c>
    </row>
    <row r="175" spans="1:63" x14ac:dyDescent="0.3">
      <c r="A175" s="2"/>
      <c r="B175" s="2"/>
      <c r="C175" s="2"/>
      <c r="D175" s="2"/>
      <c r="E175" s="2"/>
      <c r="F175" s="2" t="s">
        <v>115</v>
      </c>
      <c r="G175" s="2"/>
      <c r="H175" s="2"/>
      <c r="I175" s="9">
        <v>0</v>
      </c>
      <c r="J175" s="10"/>
      <c r="K175" s="9">
        <v>208</v>
      </c>
      <c r="L175" s="10"/>
      <c r="M175" s="9">
        <f t="shared" si="195"/>
        <v>-208</v>
      </c>
      <c r="N175" s="10"/>
      <c r="O175" s="11">
        <f t="shared" si="196"/>
        <v>0</v>
      </c>
      <c r="P175" s="10"/>
      <c r="Q175" s="9">
        <v>0</v>
      </c>
      <c r="R175" s="10"/>
      <c r="S175" s="9">
        <v>208</v>
      </c>
      <c r="T175" s="10"/>
      <c r="U175" s="9">
        <f t="shared" si="197"/>
        <v>-208</v>
      </c>
      <c r="V175" s="10"/>
      <c r="W175" s="11">
        <f t="shared" si="198"/>
        <v>0</v>
      </c>
      <c r="X175" s="10"/>
      <c r="Y175" s="9">
        <v>0</v>
      </c>
      <c r="Z175" s="10"/>
      <c r="AA175" s="9">
        <v>208</v>
      </c>
      <c r="AB175" s="10"/>
      <c r="AC175" s="9">
        <f t="shared" si="199"/>
        <v>-208</v>
      </c>
      <c r="AD175" s="10"/>
      <c r="AE175" s="11">
        <f t="shared" si="200"/>
        <v>0</v>
      </c>
      <c r="AF175" s="10"/>
      <c r="AG175" s="9">
        <v>0</v>
      </c>
      <c r="AH175" s="10"/>
      <c r="AI175" s="9">
        <v>208</v>
      </c>
      <c r="AJ175" s="10"/>
      <c r="AK175" s="9">
        <f t="shared" si="201"/>
        <v>-208</v>
      </c>
      <c r="AL175" s="10"/>
      <c r="AM175" s="11">
        <f t="shared" si="202"/>
        <v>0</v>
      </c>
      <c r="AN175" s="10"/>
      <c r="AO175" s="9">
        <v>0</v>
      </c>
      <c r="AP175" s="10"/>
      <c r="AQ175" s="9">
        <v>208</v>
      </c>
      <c r="AR175" s="10"/>
      <c r="AS175" s="9">
        <f t="shared" si="203"/>
        <v>-208</v>
      </c>
      <c r="AT175" s="10"/>
      <c r="AU175" s="11">
        <f t="shared" si="204"/>
        <v>0</v>
      </c>
      <c r="AV175" s="10"/>
      <c r="AW175" s="9">
        <v>0</v>
      </c>
      <c r="AX175" s="10"/>
      <c r="AY175" s="9">
        <v>208</v>
      </c>
      <c r="AZ175" s="10"/>
      <c r="BA175" s="9">
        <f t="shared" si="205"/>
        <v>-208</v>
      </c>
      <c r="BB175" s="10"/>
      <c r="BC175" s="11">
        <f t="shared" si="206"/>
        <v>0</v>
      </c>
      <c r="BD175" s="10"/>
      <c r="BE175" s="9">
        <f t="shared" si="207"/>
        <v>0</v>
      </c>
      <c r="BF175" s="10"/>
      <c r="BG175" s="9">
        <f t="shared" si="208"/>
        <v>1248</v>
      </c>
      <c r="BH175" s="10"/>
      <c r="BI175" s="9">
        <f t="shared" si="209"/>
        <v>-1248</v>
      </c>
      <c r="BJ175" s="10"/>
      <c r="BK175" s="11">
        <f t="shared" si="210"/>
        <v>0</v>
      </c>
    </row>
    <row r="176" spans="1:63" ht="19.5" thickBot="1" x14ac:dyDescent="0.35">
      <c r="A176" s="2"/>
      <c r="B176" s="2"/>
      <c r="C176" s="2"/>
      <c r="D176" s="2"/>
      <c r="E176" s="2"/>
      <c r="F176" s="2" t="s">
        <v>114</v>
      </c>
      <c r="G176" s="2"/>
      <c r="H176" s="2"/>
      <c r="I176" s="12">
        <v>0</v>
      </c>
      <c r="J176" s="10"/>
      <c r="K176" s="12">
        <v>10416</v>
      </c>
      <c r="L176" s="10"/>
      <c r="M176" s="12">
        <f t="shared" si="195"/>
        <v>-10416</v>
      </c>
      <c r="N176" s="10"/>
      <c r="O176" s="13">
        <f t="shared" si="196"/>
        <v>0</v>
      </c>
      <c r="P176" s="10"/>
      <c r="Q176" s="12">
        <v>0</v>
      </c>
      <c r="R176" s="10"/>
      <c r="S176" s="12">
        <v>10416</v>
      </c>
      <c r="T176" s="10"/>
      <c r="U176" s="12">
        <f t="shared" si="197"/>
        <v>-10416</v>
      </c>
      <c r="V176" s="10"/>
      <c r="W176" s="13">
        <f t="shared" si="198"/>
        <v>0</v>
      </c>
      <c r="X176" s="10"/>
      <c r="Y176" s="12">
        <v>0</v>
      </c>
      <c r="Z176" s="10"/>
      <c r="AA176" s="12">
        <v>10416</v>
      </c>
      <c r="AB176" s="10"/>
      <c r="AC176" s="12">
        <f t="shared" si="199"/>
        <v>-10416</v>
      </c>
      <c r="AD176" s="10"/>
      <c r="AE176" s="13">
        <f t="shared" si="200"/>
        <v>0</v>
      </c>
      <c r="AF176" s="10"/>
      <c r="AG176" s="12">
        <v>0</v>
      </c>
      <c r="AH176" s="10"/>
      <c r="AI176" s="12">
        <v>10416</v>
      </c>
      <c r="AJ176" s="10"/>
      <c r="AK176" s="12">
        <f t="shared" si="201"/>
        <v>-10416</v>
      </c>
      <c r="AL176" s="10"/>
      <c r="AM176" s="13">
        <f t="shared" si="202"/>
        <v>0</v>
      </c>
      <c r="AN176" s="10"/>
      <c r="AO176" s="12">
        <v>0</v>
      </c>
      <c r="AP176" s="10"/>
      <c r="AQ176" s="12">
        <v>10417</v>
      </c>
      <c r="AR176" s="10"/>
      <c r="AS176" s="12">
        <f t="shared" si="203"/>
        <v>-10417</v>
      </c>
      <c r="AT176" s="10"/>
      <c r="AU176" s="13">
        <f t="shared" si="204"/>
        <v>0</v>
      </c>
      <c r="AV176" s="10"/>
      <c r="AW176" s="12">
        <v>0</v>
      </c>
      <c r="AX176" s="10"/>
      <c r="AY176" s="12">
        <v>10417</v>
      </c>
      <c r="AZ176" s="10"/>
      <c r="BA176" s="12">
        <f t="shared" si="205"/>
        <v>-10417</v>
      </c>
      <c r="BB176" s="10"/>
      <c r="BC176" s="13">
        <f t="shared" si="206"/>
        <v>0</v>
      </c>
      <c r="BD176" s="10"/>
      <c r="BE176" s="12">
        <f t="shared" si="207"/>
        <v>0</v>
      </c>
      <c r="BF176" s="10"/>
      <c r="BG176" s="12">
        <f t="shared" si="208"/>
        <v>62498</v>
      </c>
      <c r="BH176" s="10"/>
      <c r="BI176" s="12">
        <f t="shared" si="209"/>
        <v>-62498</v>
      </c>
      <c r="BJ176" s="10"/>
      <c r="BK176" s="13">
        <f t="shared" si="210"/>
        <v>0</v>
      </c>
    </row>
    <row r="177" spans="1:63" x14ac:dyDescent="0.3">
      <c r="A177" s="2"/>
      <c r="B177" s="2"/>
      <c r="C177" s="2"/>
      <c r="D177" s="2"/>
      <c r="E177" s="2" t="s">
        <v>113</v>
      </c>
      <c r="F177" s="2"/>
      <c r="G177" s="2"/>
      <c r="H177" s="2"/>
      <c r="I177" s="9">
        <f>ROUND(SUM(I172:I176),5)</f>
        <v>-5634.85</v>
      </c>
      <c r="J177" s="10"/>
      <c r="K177" s="9">
        <f>ROUND(SUM(K172:K176),5)</f>
        <v>10624</v>
      </c>
      <c r="L177" s="10"/>
      <c r="M177" s="9">
        <f t="shared" si="195"/>
        <v>-16258.85</v>
      </c>
      <c r="N177" s="10"/>
      <c r="O177" s="11">
        <f t="shared" si="196"/>
        <v>-0.53039000000000003</v>
      </c>
      <c r="P177" s="10"/>
      <c r="Q177" s="9">
        <f>ROUND(SUM(Q172:Q176),5)</f>
        <v>2100.36</v>
      </c>
      <c r="R177" s="10"/>
      <c r="S177" s="9">
        <f>ROUND(SUM(S172:S176),5)</f>
        <v>10624</v>
      </c>
      <c r="T177" s="10"/>
      <c r="U177" s="9">
        <f t="shared" si="197"/>
        <v>-8523.64</v>
      </c>
      <c r="V177" s="10"/>
      <c r="W177" s="11">
        <f t="shared" si="198"/>
        <v>0.19769999999999999</v>
      </c>
      <c r="X177" s="10"/>
      <c r="Y177" s="9">
        <f>ROUND(SUM(Y172:Y176),5)</f>
        <v>1452.53</v>
      </c>
      <c r="Z177" s="10"/>
      <c r="AA177" s="9">
        <f>ROUND(SUM(AA172:AA176),5)</f>
        <v>10624</v>
      </c>
      <c r="AB177" s="10"/>
      <c r="AC177" s="9">
        <f t="shared" si="199"/>
        <v>-9171.4699999999993</v>
      </c>
      <c r="AD177" s="10"/>
      <c r="AE177" s="11">
        <f t="shared" si="200"/>
        <v>0.13672000000000001</v>
      </c>
      <c r="AF177" s="10"/>
      <c r="AG177" s="9">
        <f>ROUND(SUM(AG172:AG176),5)</f>
        <v>9229</v>
      </c>
      <c r="AH177" s="10"/>
      <c r="AI177" s="9">
        <f>ROUND(SUM(AI172:AI176),5)</f>
        <v>10624</v>
      </c>
      <c r="AJ177" s="10"/>
      <c r="AK177" s="9">
        <f t="shared" si="201"/>
        <v>-1395</v>
      </c>
      <c r="AL177" s="10"/>
      <c r="AM177" s="11">
        <f t="shared" si="202"/>
        <v>0.86868999999999996</v>
      </c>
      <c r="AN177" s="10"/>
      <c r="AO177" s="9">
        <f>ROUND(SUM(AO172:AO176),5)</f>
        <v>965.46</v>
      </c>
      <c r="AP177" s="10"/>
      <c r="AQ177" s="9">
        <f>ROUND(SUM(AQ172:AQ176),5)</f>
        <v>10625</v>
      </c>
      <c r="AR177" s="10"/>
      <c r="AS177" s="9">
        <f t="shared" si="203"/>
        <v>-9659.5400000000009</v>
      </c>
      <c r="AT177" s="10"/>
      <c r="AU177" s="11">
        <f t="shared" si="204"/>
        <v>9.0870000000000006E-2</v>
      </c>
      <c r="AV177" s="10"/>
      <c r="AW177" s="9">
        <f>ROUND(SUM(AW172:AW176),5)</f>
        <v>904.44</v>
      </c>
      <c r="AX177" s="10"/>
      <c r="AY177" s="9">
        <f>ROUND(SUM(AY172:AY176),5)</f>
        <v>10625</v>
      </c>
      <c r="AZ177" s="10"/>
      <c r="BA177" s="9">
        <f t="shared" si="205"/>
        <v>-9720.56</v>
      </c>
      <c r="BB177" s="10"/>
      <c r="BC177" s="11">
        <f t="shared" si="206"/>
        <v>8.5120000000000001E-2</v>
      </c>
      <c r="BD177" s="10"/>
      <c r="BE177" s="9">
        <f t="shared" si="207"/>
        <v>9016.94</v>
      </c>
      <c r="BF177" s="10"/>
      <c r="BG177" s="9">
        <f t="shared" si="208"/>
        <v>63746</v>
      </c>
      <c r="BH177" s="10"/>
      <c r="BI177" s="9">
        <f t="shared" si="209"/>
        <v>-54729.06</v>
      </c>
      <c r="BJ177" s="10"/>
      <c r="BK177" s="11">
        <f t="shared" si="210"/>
        <v>0.14144999999999999</v>
      </c>
    </row>
    <row r="178" spans="1:63" ht="19.5" thickBot="1" x14ac:dyDescent="0.35">
      <c r="A178" s="2"/>
      <c r="B178" s="2"/>
      <c r="C178" s="2"/>
      <c r="D178" s="2"/>
      <c r="E178" s="2" t="s">
        <v>112</v>
      </c>
      <c r="F178" s="2"/>
      <c r="G178" s="2"/>
      <c r="H178" s="2"/>
      <c r="I178" s="9">
        <v>145.80000000000001</v>
      </c>
      <c r="J178" s="10"/>
      <c r="K178" s="9">
        <v>1250</v>
      </c>
      <c r="L178" s="10"/>
      <c r="M178" s="9">
        <f t="shared" si="195"/>
        <v>-1104.2</v>
      </c>
      <c r="N178" s="10"/>
      <c r="O178" s="11">
        <f t="shared" si="196"/>
        <v>0.11663999999999999</v>
      </c>
      <c r="P178" s="10"/>
      <c r="Q178" s="9">
        <v>0</v>
      </c>
      <c r="R178" s="10"/>
      <c r="S178" s="9">
        <v>1250</v>
      </c>
      <c r="T178" s="10"/>
      <c r="U178" s="9">
        <f t="shared" si="197"/>
        <v>-1250</v>
      </c>
      <c r="V178" s="10"/>
      <c r="W178" s="11">
        <f t="shared" si="198"/>
        <v>0</v>
      </c>
      <c r="X178" s="10"/>
      <c r="Y178" s="9">
        <v>460</v>
      </c>
      <c r="Z178" s="10"/>
      <c r="AA178" s="9">
        <v>1250</v>
      </c>
      <c r="AB178" s="10"/>
      <c r="AC178" s="9">
        <f t="shared" si="199"/>
        <v>-790</v>
      </c>
      <c r="AD178" s="10"/>
      <c r="AE178" s="11">
        <f t="shared" si="200"/>
        <v>0.36799999999999999</v>
      </c>
      <c r="AF178" s="10"/>
      <c r="AG178" s="9">
        <v>460</v>
      </c>
      <c r="AH178" s="10"/>
      <c r="AI178" s="9">
        <v>1250</v>
      </c>
      <c r="AJ178" s="10"/>
      <c r="AK178" s="9">
        <f t="shared" si="201"/>
        <v>-790</v>
      </c>
      <c r="AL178" s="10"/>
      <c r="AM178" s="11">
        <f t="shared" si="202"/>
        <v>0.36799999999999999</v>
      </c>
      <c r="AN178" s="10"/>
      <c r="AO178" s="9">
        <v>2247.38</v>
      </c>
      <c r="AP178" s="10"/>
      <c r="AQ178" s="9">
        <v>1250</v>
      </c>
      <c r="AR178" s="10"/>
      <c r="AS178" s="9">
        <f t="shared" si="203"/>
        <v>997.38</v>
      </c>
      <c r="AT178" s="10"/>
      <c r="AU178" s="11">
        <f t="shared" si="204"/>
        <v>1.7979000000000001</v>
      </c>
      <c r="AV178" s="10"/>
      <c r="AW178" s="9">
        <v>1128.5899999999999</v>
      </c>
      <c r="AX178" s="10"/>
      <c r="AY178" s="9">
        <v>1250</v>
      </c>
      <c r="AZ178" s="10"/>
      <c r="BA178" s="9">
        <f t="shared" si="205"/>
        <v>-121.41</v>
      </c>
      <c r="BB178" s="10"/>
      <c r="BC178" s="11">
        <f t="shared" si="206"/>
        <v>0.90286999999999995</v>
      </c>
      <c r="BD178" s="10"/>
      <c r="BE178" s="9">
        <f t="shared" si="207"/>
        <v>4441.7700000000004</v>
      </c>
      <c r="BF178" s="10"/>
      <c r="BG178" s="9">
        <f t="shared" si="208"/>
        <v>7500</v>
      </c>
      <c r="BH178" s="10"/>
      <c r="BI178" s="9">
        <f t="shared" si="209"/>
        <v>-3058.23</v>
      </c>
      <c r="BJ178" s="10"/>
      <c r="BK178" s="11">
        <f t="shared" si="210"/>
        <v>0.59223999999999999</v>
      </c>
    </row>
    <row r="179" spans="1:63" ht="19.5" thickBot="1" x14ac:dyDescent="0.35">
      <c r="A179" s="2"/>
      <c r="B179" s="2"/>
      <c r="C179" s="2"/>
      <c r="D179" s="2" t="s">
        <v>111</v>
      </c>
      <c r="E179" s="2"/>
      <c r="F179" s="2"/>
      <c r="G179" s="2"/>
      <c r="H179" s="2"/>
      <c r="I179" s="14">
        <f>ROUND(SUM(I94:I95)+I106+I123+I142+I150+SUM(I161:I162)+I171+SUM(I177:I178),5)</f>
        <v>262965.67</v>
      </c>
      <c r="J179" s="10"/>
      <c r="K179" s="14">
        <f>ROUND(SUM(K94:K95)+K106+K123+K142+K150+SUM(K161:K162)+K171+SUM(K177:K178),5)</f>
        <v>282464</v>
      </c>
      <c r="L179" s="10"/>
      <c r="M179" s="14">
        <f t="shared" si="195"/>
        <v>-19498.330000000002</v>
      </c>
      <c r="N179" s="10"/>
      <c r="O179" s="15">
        <f t="shared" si="196"/>
        <v>0.93096999999999996</v>
      </c>
      <c r="P179" s="10"/>
      <c r="Q179" s="14">
        <f>ROUND(SUM(Q94:Q95)+Q106+Q123+Q142+Q150+SUM(Q161:Q162)+Q171+SUM(Q177:Q178),5)</f>
        <v>242984.99</v>
      </c>
      <c r="R179" s="10"/>
      <c r="S179" s="14">
        <f>ROUND(SUM(S94:S95)+S106+S123+S142+S150+SUM(S161:S162)+S171+SUM(S177:S178),5)</f>
        <v>282465</v>
      </c>
      <c r="T179" s="10"/>
      <c r="U179" s="14">
        <f t="shared" si="197"/>
        <v>-39480.01</v>
      </c>
      <c r="V179" s="10"/>
      <c r="W179" s="15">
        <f t="shared" si="198"/>
        <v>0.86023000000000005</v>
      </c>
      <c r="X179" s="10"/>
      <c r="Y179" s="14">
        <f>ROUND(SUM(Y94:Y95)+Y106+Y123+Y142+Y150+SUM(Y161:Y162)+Y171+SUM(Y177:Y178),5)</f>
        <v>227581.56</v>
      </c>
      <c r="Z179" s="10"/>
      <c r="AA179" s="14">
        <f>ROUND(SUM(AA94:AA95)+AA106+AA123+AA142+AA150+SUM(AA161:AA162)+AA171+SUM(AA177:AA178),5)</f>
        <v>282466</v>
      </c>
      <c r="AB179" s="10"/>
      <c r="AC179" s="14">
        <f t="shared" si="199"/>
        <v>-54884.44</v>
      </c>
      <c r="AD179" s="10"/>
      <c r="AE179" s="15">
        <f t="shared" si="200"/>
        <v>0.80569999999999997</v>
      </c>
      <c r="AF179" s="10"/>
      <c r="AG179" s="14">
        <f>ROUND(SUM(AG94:AG95)+AG106+AG123+AG142+AG150+SUM(AG161:AG162)+AG171+SUM(AG177:AG178),5)</f>
        <v>236703.27</v>
      </c>
      <c r="AH179" s="10"/>
      <c r="AI179" s="14">
        <f>ROUND(SUM(AI94:AI95)+AI106+AI123+AI142+AI150+SUM(AI161:AI162)+AI171+SUM(AI177:AI178),5)</f>
        <v>282466</v>
      </c>
      <c r="AJ179" s="10"/>
      <c r="AK179" s="14">
        <f t="shared" si="201"/>
        <v>-45762.73</v>
      </c>
      <c r="AL179" s="10"/>
      <c r="AM179" s="15">
        <f t="shared" si="202"/>
        <v>0.83799000000000001</v>
      </c>
      <c r="AN179" s="10"/>
      <c r="AO179" s="14">
        <f>ROUND(SUM(AO94:AO95)+AO106+AO123+AO142+AO150+SUM(AO161:AO162)+AO171+SUM(AO177:AO178),5)</f>
        <v>257545.11</v>
      </c>
      <c r="AP179" s="10"/>
      <c r="AQ179" s="14">
        <f>ROUND(SUM(AQ94:AQ95)+AQ106+AQ123+AQ142+AQ150+SUM(AQ161:AQ162)+AQ171+SUM(AQ177:AQ178),5)</f>
        <v>282477</v>
      </c>
      <c r="AR179" s="10"/>
      <c r="AS179" s="14">
        <f t="shared" si="203"/>
        <v>-24931.89</v>
      </c>
      <c r="AT179" s="10"/>
      <c r="AU179" s="15">
        <f t="shared" si="204"/>
        <v>0.91173999999999999</v>
      </c>
      <c r="AV179" s="10"/>
      <c r="AW179" s="14">
        <f>ROUND(SUM(AW94:AW95)+AW106+AW123+AW142+AW150+SUM(AW161:AW162)+AW171+SUM(AW177:AW178),5)</f>
        <v>420558.96</v>
      </c>
      <c r="AX179" s="10"/>
      <c r="AY179" s="14">
        <f>ROUND(SUM(AY94:AY95)+AY106+AY123+AY142+AY150+SUM(AY161:AY162)+AY171+SUM(AY177:AY178),5)</f>
        <v>282479</v>
      </c>
      <c r="AZ179" s="10"/>
      <c r="BA179" s="14">
        <f t="shared" si="205"/>
        <v>138079.96</v>
      </c>
      <c r="BB179" s="10"/>
      <c r="BC179" s="15">
        <f t="shared" si="206"/>
        <v>1.48881</v>
      </c>
      <c r="BD179" s="10"/>
      <c r="BE179" s="14">
        <f t="shared" si="207"/>
        <v>1648339.56</v>
      </c>
      <c r="BF179" s="10"/>
      <c r="BG179" s="14">
        <f t="shared" si="208"/>
        <v>1694817</v>
      </c>
      <c r="BH179" s="10"/>
      <c r="BI179" s="14">
        <f t="shared" si="209"/>
        <v>-46477.440000000002</v>
      </c>
      <c r="BJ179" s="10"/>
      <c r="BK179" s="15">
        <f t="shared" si="210"/>
        <v>0.97258</v>
      </c>
    </row>
    <row r="180" spans="1:63" ht="19.5" thickBot="1" x14ac:dyDescent="0.35">
      <c r="A180" s="2"/>
      <c r="B180" s="2" t="s">
        <v>110</v>
      </c>
      <c r="C180" s="2"/>
      <c r="D180" s="2"/>
      <c r="E180" s="2"/>
      <c r="F180" s="2"/>
      <c r="G180" s="2"/>
      <c r="H180" s="2"/>
      <c r="I180" s="9">
        <f>ROUND(I3+I93-I179,5)</f>
        <v>-64256</v>
      </c>
      <c r="J180" s="10"/>
      <c r="K180" s="9">
        <f>ROUND(K3+K93-K179,5)</f>
        <v>4976.75</v>
      </c>
      <c r="L180" s="10"/>
      <c r="M180" s="9">
        <f t="shared" si="195"/>
        <v>-69232.75</v>
      </c>
      <c r="N180" s="10"/>
      <c r="O180" s="11">
        <f t="shared" si="196"/>
        <v>-12.911239999999999</v>
      </c>
      <c r="P180" s="10"/>
      <c r="Q180" s="9">
        <f>ROUND(Q3+Q93-Q179,5)</f>
        <v>23715.56</v>
      </c>
      <c r="R180" s="10"/>
      <c r="S180" s="9">
        <f>ROUND(S3+S93-S179,5)</f>
        <v>4977.75</v>
      </c>
      <c r="T180" s="10"/>
      <c r="U180" s="9">
        <f t="shared" si="197"/>
        <v>18737.810000000001</v>
      </c>
      <c r="V180" s="10"/>
      <c r="W180" s="11">
        <f t="shared" si="198"/>
        <v>4.76431</v>
      </c>
      <c r="X180" s="10"/>
      <c r="Y180" s="9">
        <f>ROUND(Y3+Y93-Y179,5)</f>
        <v>-57998.16</v>
      </c>
      <c r="Z180" s="10"/>
      <c r="AA180" s="9">
        <f>ROUND(AA3+AA93-AA179,5)</f>
        <v>4977.75</v>
      </c>
      <c r="AB180" s="10"/>
      <c r="AC180" s="9">
        <f t="shared" si="199"/>
        <v>-62975.91</v>
      </c>
      <c r="AD180" s="10"/>
      <c r="AE180" s="11">
        <f t="shared" si="200"/>
        <v>-11.651479999999999</v>
      </c>
      <c r="AF180" s="10"/>
      <c r="AG180" s="9">
        <f>ROUND(AG3+AG93-AG179,5)</f>
        <v>-7498.93</v>
      </c>
      <c r="AH180" s="10"/>
      <c r="AI180" s="9">
        <f>ROUND(AI3+AI93-AI179,5)</f>
        <v>4978.75</v>
      </c>
      <c r="AJ180" s="10"/>
      <c r="AK180" s="9">
        <f t="shared" si="201"/>
        <v>-12477.68</v>
      </c>
      <c r="AL180" s="10"/>
      <c r="AM180" s="11">
        <f t="shared" si="202"/>
        <v>-1.5061899999999999</v>
      </c>
      <c r="AN180" s="10"/>
      <c r="AO180" s="9">
        <f>ROUND(AO3+AO93-AO179,5)</f>
        <v>24096.79</v>
      </c>
      <c r="AP180" s="10"/>
      <c r="AQ180" s="9">
        <f>ROUND(AQ3+AQ93-AQ179,5)</f>
        <v>4977.75</v>
      </c>
      <c r="AR180" s="10"/>
      <c r="AS180" s="9">
        <f t="shared" si="203"/>
        <v>19119.04</v>
      </c>
      <c r="AT180" s="10"/>
      <c r="AU180" s="11">
        <f t="shared" si="204"/>
        <v>4.8409000000000004</v>
      </c>
      <c r="AV180" s="10"/>
      <c r="AW180" s="9">
        <f>ROUND(AW3+AW93-AW179,5)</f>
        <v>60695.17</v>
      </c>
      <c r="AX180" s="10"/>
      <c r="AY180" s="9">
        <f>ROUND(AY3+AY93-AY179,5)</f>
        <v>4976.75</v>
      </c>
      <c r="AZ180" s="10"/>
      <c r="BA180" s="9">
        <f t="shared" si="205"/>
        <v>55718.42</v>
      </c>
      <c r="BB180" s="10"/>
      <c r="BC180" s="11">
        <f t="shared" si="206"/>
        <v>12.195740000000001</v>
      </c>
      <c r="BD180" s="10"/>
      <c r="BE180" s="9">
        <f t="shared" si="207"/>
        <v>-21245.57</v>
      </c>
      <c r="BF180" s="10"/>
      <c r="BG180" s="9">
        <f t="shared" si="208"/>
        <v>29865.5</v>
      </c>
      <c r="BH180" s="10"/>
      <c r="BI180" s="9">
        <f t="shared" si="209"/>
        <v>-51111.07</v>
      </c>
      <c r="BJ180" s="10"/>
      <c r="BK180" s="11">
        <f t="shared" si="210"/>
        <v>-0.71136999999999995</v>
      </c>
    </row>
    <row r="181" spans="1:63" ht="19.5" hidden="1" thickBot="1" x14ac:dyDescent="0.35">
      <c r="A181" s="2"/>
      <c r="B181" s="2" t="s">
        <v>109</v>
      </c>
      <c r="C181" s="2"/>
      <c r="D181" s="2"/>
      <c r="E181" s="2"/>
      <c r="F181" s="2"/>
      <c r="G181" s="2"/>
      <c r="H181" s="2"/>
      <c r="I181" s="9"/>
      <c r="J181" s="10"/>
      <c r="K181" s="9"/>
      <c r="L181" s="10"/>
      <c r="M181" s="9"/>
      <c r="N181" s="10"/>
      <c r="O181" s="11"/>
      <c r="P181" s="10"/>
      <c r="Q181" s="9"/>
      <c r="R181" s="10"/>
      <c r="S181" s="9"/>
      <c r="T181" s="10"/>
      <c r="U181" s="9"/>
      <c r="V181" s="10"/>
      <c r="W181" s="11"/>
      <c r="X181" s="10"/>
      <c r="Y181" s="9"/>
      <c r="Z181" s="10"/>
      <c r="AA181" s="9"/>
      <c r="AB181" s="10"/>
      <c r="AC181" s="9"/>
      <c r="AD181" s="10"/>
      <c r="AE181" s="11"/>
      <c r="AF181" s="10"/>
      <c r="AG181" s="9"/>
      <c r="AH181" s="10"/>
      <c r="AI181" s="9"/>
      <c r="AJ181" s="10"/>
      <c r="AK181" s="9"/>
      <c r="AL181" s="10"/>
      <c r="AM181" s="11"/>
      <c r="AN181" s="10"/>
      <c r="AO181" s="9"/>
      <c r="AP181" s="10"/>
      <c r="AQ181" s="9"/>
      <c r="AR181" s="10"/>
      <c r="AS181" s="9"/>
      <c r="AT181" s="10"/>
      <c r="AU181" s="11"/>
      <c r="AV181" s="10"/>
      <c r="AW181" s="9"/>
      <c r="AX181" s="10"/>
      <c r="AY181" s="9"/>
      <c r="AZ181" s="10"/>
      <c r="BA181" s="9"/>
      <c r="BB181" s="10"/>
      <c r="BC181" s="11"/>
      <c r="BD181" s="10"/>
      <c r="BE181" s="9"/>
      <c r="BF181" s="10"/>
      <c r="BG181" s="9"/>
      <c r="BH181" s="10"/>
      <c r="BI181" s="9"/>
      <c r="BJ181" s="10"/>
      <c r="BK181" s="11"/>
    </row>
    <row r="182" spans="1:63" ht="19.5" hidden="1" thickBot="1" x14ac:dyDescent="0.35">
      <c r="A182" s="2"/>
      <c r="B182" s="2"/>
      <c r="C182" s="2" t="s">
        <v>108</v>
      </c>
      <c r="D182" s="2"/>
      <c r="E182" s="2"/>
      <c r="F182" s="2"/>
      <c r="G182" s="2"/>
      <c r="H182" s="2"/>
      <c r="I182" s="9"/>
      <c r="J182" s="10"/>
      <c r="K182" s="9"/>
      <c r="L182" s="10"/>
      <c r="M182" s="9"/>
      <c r="N182" s="10"/>
      <c r="O182" s="11"/>
      <c r="P182" s="10"/>
      <c r="Q182" s="9"/>
      <c r="R182" s="10"/>
      <c r="S182" s="9"/>
      <c r="T182" s="10"/>
      <c r="U182" s="9"/>
      <c r="V182" s="10"/>
      <c r="W182" s="11"/>
      <c r="X182" s="10"/>
      <c r="Y182" s="9"/>
      <c r="Z182" s="10"/>
      <c r="AA182" s="9"/>
      <c r="AB182" s="10"/>
      <c r="AC182" s="9"/>
      <c r="AD182" s="10"/>
      <c r="AE182" s="11"/>
      <c r="AF182" s="10"/>
      <c r="AG182" s="9"/>
      <c r="AH182" s="10"/>
      <c r="AI182" s="9"/>
      <c r="AJ182" s="10"/>
      <c r="AK182" s="9"/>
      <c r="AL182" s="10"/>
      <c r="AM182" s="11"/>
      <c r="AN182" s="10"/>
      <c r="AO182" s="9"/>
      <c r="AP182" s="10"/>
      <c r="AQ182" s="9"/>
      <c r="AR182" s="10"/>
      <c r="AS182" s="9"/>
      <c r="AT182" s="10"/>
      <c r="AU182" s="11"/>
      <c r="AV182" s="10"/>
      <c r="AW182" s="9"/>
      <c r="AX182" s="10"/>
      <c r="AY182" s="9"/>
      <c r="AZ182" s="10"/>
      <c r="BA182" s="9"/>
      <c r="BB182" s="10"/>
      <c r="BC182" s="11"/>
      <c r="BD182" s="10"/>
      <c r="BE182" s="9"/>
      <c r="BF182" s="10"/>
      <c r="BG182" s="9"/>
      <c r="BH182" s="10"/>
      <c r="BI182" s="9"/>
      <c r="BJ182" s="10"/>
      <c r="BK182" s="11"/>
    </row>
    <row r="183" spans="1:63" ht="19.5" hidden="1" thickBot="1" x14ac:dyDescent="0.35">
      <c r="A183" s="2"/>
      <c r="B183" s="2"/>
      <c r="C183" s="2"/>
      <c r="D183" s="2" t="s">
        <v>107</v>
      </c>
      <c r="E183" s="2"/>
      <c r="F183" s="2"/>
      <c r="G183" s="2"/>
      <c r="H183" s="2"/>
      <c r="I183" s="9">
        <v>0</v>
      </c>
      <c r="J183" s="10"/>
      <c r="K183" s="9">
        <v>0</v>
      </c>
      <c r="L183" s="10"/>
      <c r="M183" s="9">
        <f>ROUND((I183-K183),5)</f>
        <v>0</v>
      </c>
      <c r="N183" s="10"/>
      <c r="O183" s="11">
        <f>ROUND(IF(K183=0, IF(I183=0, 0, 1), I183/K183),5)</f>
        <v>0</v>
      </c>
      <c r="P183" s="10"/>
      <c r="Q183" s="9">
        <v>0</v>
      </c>
      <c r="R183" s="10"/>
      <c r="S183" s="9">
        <v>0</v>
      </c>
      <c r="T183" s="10"/>
      <c r="U183" s="9">
        <f>ROUND((Q183-S183),5)</f>
        <v>0</v>
      </c>
      <c r="V183" s="10"/>
      <c r="W183" s="11">
        <f>ROUND(IF(S183=0, IF(Q183=0, 0, 1), Q183/S183),5)</f>
        <v>0</v>
      </c>
      <c r="X183" s="10"/>
      <c r="Y183" s="9">
        <v>0</v>
      </c>
      <c r="Z183" s="10"/>
      <c r="AA183" s="9">
        <v>0</v>
      </c>
      <c r="AB183" s="10"/>
      <c r="AC183" s="9">
        <f>ROUND((Y183-AA183),5)</f>
        <v>0</v>
      </c>
      <c r="AD183" s="10"/>
      <c r="AE183" s="11">
        <f>ROUND(IF(AA183=0, IF(Y183=0, 0, 1), Y183/AA183),5)</f>
        <v>0</v>
      </c>
      <c r="AF183" s="10"/>
      <c r="AG183" s="9">
        <v>0</v>
      </c>
      <c r="AH183" s="10"/>
      <c r="AI183" s="9">
        <v>0</v>
      </c>
      <c r="AJ183" s="10"/>
      <c r="AK183" s="9">
        <f>ROUND((AG183-AI183),5)</f>
        <v>0</v>
      </c>
      <c r="AL183" s="10"/>
      <c r="AM183" s="11">
        <f>ROUND(IF(AI183=0, IF(AG183=0, 0, 1), AG183/AI183),5)</f>
        <v>0</v>
      </c>
      <c r="AN183" s="10"/>
      <c r="AO183" s="9">
        <v>0</v>
      </c>
      <c r="AP183" s="10"/>
      <c r="AQ183" s="9">
        <v>0</v>
      </c>
      <c r="AR183" s="10"/>
      <c r="AS183" s="9">
        <f>ROUND((AO183-AQ183),5)</f>
        <v>0</v>
      </c>
      <c r="AT183" s="10"/>
      <c r="AU183" s="11">
        <f>ROUND(IF(AQ183=0, IF(AO183=0, 0, 1), AO183/AQ183),5)</f>
        <v>0</v>
      </c>
      <c r="AV183" s="10"/>
      <c r="AW183" s="9">
        <v>0</v>
      </c>
      <c r="AX183" s="10"/>
      <c r="AY183" s="9">
        <v>0</v>
      </c>
      <c r="AZ183" s="10"/>
      <c r="BA183" s="9">
        <f>ROUND((AW183-AY183),5)</f>
        <v>0</v>
      </c>
      <c r="BB183" s="10"/>
      <c r="BC183" s="11">
        <f>ROUND(IF(AY183=0, IF(AW183=0, 0, 1), AW183/AY183),5)</f>
        <v>0</v>
      </c>
      <c r="BD183" s="10"/>
      <c r="BE183" s="9">
        <f>ROUND(I183+Q183+Y183+AG183+AO183+AW183,5)</f>
        <v>0</v>
      </c>
      <c r="BF183" s="10"/>
      <c r="BG183" s="9">
        <f>ROUND(K183+S183+AA183+AI183+AQ183+AY183,5)</f>
        <v>0</v>
      </c>
      <c r="BH183" s="10"/>
      <c r="BI183" s="9">
        <f>ROUND((BE183-BG183),5)</f>
        <v>0</v>
      </c>
      <c r="BJ183" s="10"/>
      <c r="BK183" s="11">
        <f>ROUND(IF(BG183=0, IF(BE183=0, 0, 1), BE183/BG183),5)</f>
        <v>0</v>
      </c>
    </row>
    <row r="184" spans="1:63" ht="19.5" hidden="1" thickBot="1" x14ac:dyDescent="0.35">
      <c r="A184" s="2"/>
      <c r="B184" s="2"/>
      <c r="C184" s="2" t="s">
        <v>106</v>
      </c>
      <c r="D184" s="2"/>
      <c r="E184" s="2"/>
      <c r="F184" s="2"/>
      <c r="G184" s="2"/>
      <c r="H184" s="2"/>
      <c r="I184" s="16">
        <f>ROUND(SUM(I182:I183),5)</f>
        <v>0</v>
      </c>
      <c r="J184" s="10"/>
      <c r="K184" s="16">
        <f>ROUND(SUM(K182:K183),5)</f>
        <v>0</v>
      </c>
      <c r="L184" s="10"/>
      <c r="M184" s="16">
        <f>ROUND((I184-K184),5)</f>
        <v>0</v>
      </c>
      <c r="N184" s="10"/>
      <c r="O184" s="17">
        <f>ROUND(IF(K184=0, IF(I184=0, 0, 1), I184/K184),5)</f>
        <v>0</v>
      </c>
      <c r="P184" s="10"/>
      <c r="Q184" s="16">
        <f>ROUND(SUM(Q182:Q183),5)</f>
        <v>0</v>
      </c>
      <c r="R184" s="10"/>
      <c r="S184" s="16">
        <f>ROUND(SUM(S182:S183),5)</f>
        <v>0</v>
      </c>
      <c r="T184" s="10"/>
      <c r="U184" s="16">
        <f>ROUND((Q184-S184),5)</f>
        <v>0</v>
      </c>
      <c r="V184" s="10"/>
      <c r="W184" s="17">
        <f>ROUND(IF(S184=0, IF(Q184=0, 0, 1), Q184/S184),5)</f>
        <v>0</v>
      </c>
      <c r="X184" s="10"/>
      <c r="Y184" s="16">
        <f>ROUND(SUM(Y182:Y183),5)</f>
        <v>0</v>
      </c>
      <c r="Z184" s="10"/>
      <c r="AA184" s="16">
        <f>ROUND(SUM(AA182:AA183),5)</f>
        <v>0</v>
      </c>
      <c r="AB184" s="10"/>
      <c r="AC184" s="16">
        <f>ROUND((Y184-AA184),5)</f>
        <v>0</v>
      </c>
      <c r="AD184" s="10"/>
      <c r="AE184" s="17">
        <f>ROUND(IF(AA184=0, IF(Y184=0, 0, 1), Y184/AA184),5)</f>
        <v>0</v>
      </c>
      <c r="AF184" s="10"/>
      <c r="AG184" s="16">
        <f>ROUND(SUM(AG182:AG183),5)</f>
        <v>0</v>
      </c>
      <c r="AH184" s="10"/>
      <c r="AI184" s="16">
        <f>ROUND(SUM(AI182:AI183),5)</f>
        <v>0</v>
      </c>
      <c r="AJ184" s="10"/>
      <c r="AK184" s="16">
        <f>ROUND((AG184-AI184),5)</f>
        <v>0</v>
      </c>
      <c r="AL184" s="10"/>
      <c r="AM184" s="17">
        <f>ROUND(IF(AI184=0, IF(AG184=0, 0, 1), AG184/AI184),5)</f>
        <v>0</v>
      </c>
      <c r="AN184" s="10"/>
      <c r="AO184" s="16">
        <f>ROUND(SUM(AO182:AO183),5)</f>
        <v>0</v>
      </c>
      <c r="AP184" s="10"/>
      <c r="AQ184" s="16">
        <f>ROUND(SUM(AQ182:AQ183),5)</f>
        <v>0</v>
      </c>
      <c r="AR184" s="10"/>
      <c r="AS184" s="16">
        <f>ROUND((AO184-AQ184),5)</f>
        <v>0</v>
      </c>
      <c r="AT184" s="10"/>
      <c r="AU184" s="17">
        <f>ROUND(IF(AQ184=0, IF(AO184=0, 0, 1), AO184/AQ184),5)</f>
        <v>0</v>
      </c>
      <c r="AV184" s="10"/>
      <c r="AW184" s="16">
        <f>ROUND(SUM(AW182:AW183),5)</f>
        <v>0</v>
      </c>
      <c r="AX184" s="10"/>
      <c r="AY184" s="16">
        <f>ROUND(SUM(AY182:AY183),5)</f>
        <v>0</v>
      </c>
      <c r="AZ184" s="10"/>
      <c r="BA184" s="16">
        <f>ROUND((AW184-AY184),5)</f>
        <v>0</v>
      </c>
      <c r="BB184" s="10"/>
      <c r="BC184" s="17">
        <f>ROUND(IF(AY184=0, IF(AW184=0, 0, 1), AW184/AY184),5)</f>
        <v>0</v>
      </c>
      <c r="BD184" s="10"/>
      <c r="BE184" s="16">
        <f>ROUND(I184+Q184+Y184+AG184+AO184+AW184,5)</f>
        <v>0</v>
      </c>
      <c r="BF184" s="10"/>
      <c r="BG184" s="16">
        <f>ROUND(K184+S184+AA184+AI184+AQ184+AY184,5)</f>
        <v>0</v>
      </c>
      <c r="BH184" s="10"/>
      <c r="BI184" s="16">
        <f>ROUND((BE184-BG184),5)</f>
        <v>0</v>
      </c>
      <c r="BJ184" s="10"/>
      <c r="BK184" s="17">
        <f>ROUND(IF(BG184=0, IF(BE184=0, 0, 1), BE184/BG184),5)</f>
        <v>0</v>
      </c>
    </row>
    <row r="185" spans="1:63" ht="19.5" hidden="1" thickBot="1" x14ac:dyDescent="0.35">
      <c r="A185" s="2"/>
      <c r="B185" s="2" t="s">
        <v>105</v>
      </c>
      <c r="C185" s="2"/>
      <c r="D185" s="2"/>
      <c r="E185" s="2"/>
      <c r="F185" s="2"/>
      <c r="G185" s="2"/>
      <c r="H185" s="2"/>
      <c r="I185" s="16">
        <f>ROUND(I181-I184,5)</f>
        <v>0</v>
      </c>
      <c r="J185" s="10"/>
      <c r="K185" s="16">
        <f>ROUND(K181-K184,5)</f>
        <v>0</v>
      </c>
      <c r="L185" s="10"/>
      <c r="M185" s="16">
        <f>ROUND((I185-K185),5)</f>
        <v>0</v>
      </c>
      <c r="N185" s="10"/>
      <c r="O185" s="17">
        <f>ROUND(IF(K185=0, IF(I185=0, 0, 1), I185/K185),5)</f>
        <v>0</v>
      </c>
      <c r="P185" s="10"/>
      <c r="Q185" s="16">
        <f>ROUND(Q181-Q184,5)</f>
        <v>0</v>
      </c>
      <c r="R185" s="10"/>
      <c r="S185" s="16">
        <f>ROUND(S181-S184,5)</f>
        <v>0</v>
      </c>
      <c r="T185" s="10"/>
      <c r="U185" s="16">
        <f>ROUND((Q185-S185),5)</f>
        <v>0</v>
      </c>
      <c r="V185" s="10"/>
      <c r="W185" s="17">
        <f>ROUND(IF(S185=0, IF(Q185=0, 0, 1), Q185/S185),5)</f>
        <v>0</v>
      </c>
      <c r="X185" s="10"/>
      <c r="Y185" s="16">
        <f>ROUND(Y181-Y184,5)</f>
        <v>0</v>
      </c>
      <c r="Z185" s="10"/>
      <c r="AA185" s="16">
        <f>ROUND(AA181-AA184,5)</f>
        <v>0</v>
      </c>
      <c r="AB185" s="10"/>
      <c r="AC185" s="16">
        <f>ROUND((Y185-AA185),5)</f>
        <v>0</v>
      </c>
      <c r="AD185" s="10"/>
      <c r="AE185" s="17">
        <f>ROUND(IF(AA185=0, IF(Y185=0, 0, 1), Y185/AA185),5)</f>
        <v>0</v>
      </c>
      <c r="AF185" s="10"/>
      <c r="AG185" s="16">
        <f>ROUND(AG181-AG184,5)</f>
        <v>0</v>
      </c>
      <c r="AH185" s="10"/>
      <c r="AI185" s="16">
        <f>ROUND(AI181-AI184,5)</f>
        <v>0</v>
      </c>
      <c r="AJ185" s="10"/>
      <c r="AK185" s="16">
        <f>ROUND((AG185-AI185),5)</f>
        <v>0</v>
      </c>
      <c r="AL185" s="10"/>
      <c r="AM185" s="17">
        <f>ROUND(IF(AI185=0, IF(AG185=0, 0, 1), AG185/AI185),5)</f>
        <v>0</v>
      </c>
      <c r="AN185" s="10"/>
      <c r="AO185" s="16">
        <f>ROUND(AO181-AO184,5)</f>
        <v>0</v>
      </c>
      <c r="AP185" s="10"/>
      <c r="AQ185" s="16">
        <f>ROUND(AQ181-AQ184,5)</f>
        <v>0</v>
      </c>
      <c r="AR185" s="10"/>
      <c r="AS185" s="16">
        <f>ROUND((AO185-AQ185),5)</f>
        <v>0</v>
      </c>
      <c r="AT185" s="10"/>
      <c r="AU185" s="17">
        <f>ROUND(IF(AQ185=0, IF(AO185=0, 0, 1), AO185/AQ185),5)</f>
        <v>0</v>
      </c>
      <c r="AV185" s="10"/>
      <c r="AW185" s="16">
        <f>ROUND(AW181-AW184,5)</f>
        <v>0</v>
      </c>
      <c r="AX185" s="10"/>
      <c r="AY185" s="16">
        <f>ROUND(AY181-AY184,5)</f>
        <v>0</v>
      </c>
      <c r="AZ185" s="10"/>
      <c r="BA185" s="16">
        <f>ROUND((AW185-AY185),5)</f>
        <v>0</v>
      </c>
      <c r="BB185" s="10"/>
      <c r="BC185" s="17">
        <f>ROUND(IF(AY185=0, IF(AW185=0, 0, 1), AW185/AY185),5)</f>
        <v>0</v>
      </c>
      <c r="BD185" s="10"/>
      <c r="BE185" s="16">
        <f>ROUND(I185+Q185+Y185+AG185+AO185+AW185,5)</f>
        <v>0</v>
      </c>
      <c r="BF185" s="10"/>
      <c r="BG185" s="16">
        <f>ROUND(K185+S185+AA185+AI185+AQ185+AY185,5)</f>
        <v>0</v>
      </c>
      <c r="BH185" s="10"/>
      <c r="BI185" s="16">
        <f>ROUND((BE185-BG185),5)</f>
        <v>0</v>
      </c>
      <c r="BJ185" s="10"/>
      <c r="BK185" s="17">
        <f>ROUND(IF(BG185=0, IF(BE185=0, 0, 1), BE185/BG185),5)</f>
        <v>0</v>
      </c>
    </row>
    <row r="186" spans="1:63" s="20" customFormat="1" ht="19.5" thickBot="1" x14ac:dyDescent="0.35">
      <c r="A186" s="2" t="s">
        <v>100</v>
      </c>
      <c r="B186" s="2"/>
      <c r="C186" s="2"/>
      <c r="D186" s="2"/>
      <c r="E186" s="2"/>
      <c r="F186" s="2"/>
      <c r="G186" s="2"/>
      <c r="H186" s="2"/>
      <c r="I186" s="18">
        <f>ROUND(I180+I185,5)</f>
        <v>-64256</v>
      </c>
      <c r="J186" s="2"/>
      <c r="K186" s="18">
        <f>ROUND(K180+K185,5)</f>
        <v>4976.75</v>
      </c>
      <c r="L186" s="2"/>
      <c r="M186" s="18">
        <f>ROUND((I186-K186),5)</f>
        <v>-69232.75</v>
      </c>
      <c r="N186" s="2"/>
      <c r="O186" s="19">
        <f>ROUND(IF(K186=0, IF(I186=0, 0, 1), I186/K186),5)</f>
        <v>-12.911239999999999</v>
      </c>
      <c r="P186" s="2"/>
      <c r="Q186" s="18">
        <f>ROUND(Q180+Q185,5)</f>
        <v>23715.56</v>
      </c>
      <c r="R186" s="2"/>
      <c r="S186" s="18">
        <f>ROUND(S180+S185,5)</f>
        <v>4977.75</v>
      </c>
      <c r="T186" s="2"/>
      <c r="U186" s="18">
        <f>ROUND((Q186-S186),5)</f>
        <v>18737.810000000001</v>
      </c>
      <c r="V186" s="2"/>
      <c r="W186" s="19">
        <f>ROUND(IF(S186=0, IF(Q186=0, 0, 1), Q186/S186),5)</f>
        <v>4.76431</v>
      </c>
      <c r="X186" s="2"/>
      <c r="Y186" s="18">
        <f>ROUND(Y180+Y185,5)</f>
        <v>-57998.16</v>
      </c>
      <c r="Z186" s="2"/>
      <c r="AA186" s="18">
        <f>ROUND(AA180+AA185,5)</f>
        <v>4977.75</v>
      </c>
      <c r="AB186" s="2"/>
      <c r="AC186" s="18">
        <f>ROUND((Y186-AA186),5)</f>
        <v>-62975.91</v>
      </c>
      <c r="AD186" s="2"/>
      <c r="AE186" s="19">
        <f>ROUND(IF(AA186=0, IF(Y186=0, 0, 1), Y186/AA186),5)</f>
        <v>-11.651479999999999</v>
      </c>
      <c r="AF186" s="2"/>
      <c r="AG186" s="18">
        <f>ROUND(AG180+AG185,5)</f>
        <v>-7498.93</v>
      </c>
      <c r="AH186" s="2"/>
      <c r="AI186" s="18">
        <f>ROUND(AI180+AI185,5)</f>
        <v>4978.75</v>
      </c>
      <c r="AJ186" s="2"/>
      <c r="AK186" s="18">
        <f>ROUND((AG186-AI186),5)</f>
        <v>-12477.68</v>
      </c>
      <c r="AL186" s="2"/>
      <c r="AM186" s="19">
        <f>ROUND(IF(AI186=0, IF(AG186=0, 0, 1), AG186/AI186),5)</f>
        <v>-1.5061899999999999</v>
      </c>
      <c r="AN186" s="2"/>
      <c r="AO186" s="18">
        <f>ROUND(AO180+AO185,5)</f>
        <v>24096.79</v>
      </c>
      <c r="AP186" s="2"/>
      <c r="AQ186" s="18">
        <f>ROUND(AQ180+AQ185,5)</f>
        <v>4977.75</v>
      </c>
      <c r="AR186" s="2"/>
      <c r="AS186" s="18">
        <f>ROUND((AO186-AQ186),5)</f>
        <v>19119.04</v>
      </c>
      <c r="AT186" s="2"/>
      <c r="AU186" s="19">
        <f>ROUND(IF(AQ186=0, IF(AO186=0, 0, 1), AO186/AQ186),5)</f>
        <v>4.8409000000000004</v>
      </c>
      <c r="AV186" s="2"/>
      <c r="AW186" s="18">
        <f>ROUND(AW180+AW185,5)</f>
        <v>60695.17</v>
      </c>
      <c r="AX186" s="2"/>
      <c r="AY186" s="18">
        <f>ROUND(AY180+AY185,5)</f>
        <v>4976.75</v>
      </c>
      <c r="AZ186" s="2"/>
      <c r="BA186" s="18">
        <f>ROUND((AW186-AY186),5)</f>
        <v>55718.42</v>
      </c>
      <c r="BB186" s="2"/>
      <c r="BC186" s="19">
        <f>ROUND(IF(AY186=0, IF(AW186=0, 0, 1), AW186/AY186),5)</f>
        <v>12.195740000000001</v>
      </c>
      <c r="BD186" s="2"/>
      <c r="BE186" s="18">
        <f>ROUND(I186+Q186+Y186+AG186+AO186+AW186,5)</f>
        <v>-21245.57</v>
      </c>
      <c r="BF186" s="2"/>
      <c r="BG186" s="18">
        <f>ROUND(K186+S186+AA186+AI186+AQ186+AY186,5)</f>
        <v>29865.5</v>
      </c>
      <c r="BH186" s="2"/>
      <c r="BI186" s="18">
        <f>ROUND((BE186-BG186),5)</f>
        <v>-51111.07</v>
      </c>
      <c r="BJ186" s="2"/>
      <c r="BK186" s="19">
        <f>ROUND(IF(BG186=0, IF(BE186=0, 0, 1), BE186/BG186),5)</f>
        <v>-0.71136999999999995</v>
      </c>
    </row>
    <row r="187" spans="1:63" ht="19.5" thickTop="1" x14ac:dyDescent="0.3"/>
    <row r="188" spans="1:63" x14ac:dyDescent="0.3">
      <c r="AY188" s="22" t="s">
        <v>104</v>
      </c>
      <c r="AZ188" s="22"/>
      <c r="BA188" s="22"/>
      <c r="BB188" s="22"/>
      <c r="BC188" s="22"/>
      <c r="BD188" s="22"/>
      <c r="BE188" s="22"/>
      <c r="BF188" s="22"/>
      <c r="BG188" s="22"/>
    </row>
    <row r="190" spans="1:63" x14ac:dyDescent="0.3">
      <c r="AY190" s="21" t="s">
        <v>103</v>
      </c>
      <c r="AZ190" s="21"/>
      <c r="BA190" s="21"/>
      <c r="BB190" s="21"/>
      <c r="BC190" s="21"/>
      <c r="BD190" s="21"/>
      <c r="BE190" s="21"/>
      <c r="BF190" s="21"/>
      <c r="BG190" s="21"/>
    </row>
  </sheetData>
  <pageMargins left="0.7" right="0.7" top="0.75" bottom="0.75" header="0.1" footer="0.3"/>
  <pageSetup scale="49" fitToHeight="0" orientation="landscape" r:id="rId1"/>
  <headerFooter>
    <oddHeader>&amp;L&amp;"Arial,Bold"&amp;8 12:37 PM
&amp;"Arial,Bold"&amp;8 01/16/23
&amp;"Arial,Bold"&amp;8 Accrual Basis&amp;C&amp;"Arial,Bold"&amp;12 Transitions of PA
&amp;"Arial,Bold"&amp;14 Profit &amp;&amp; Loss Budget vs. Actual
&amp;"Arial,Bold"&amp;10 July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4F35-A1BB-4796-95DD-61DED90FE165}">
  <sheetPr codeName="Sheet3">
    <pageSetUpPr fitToPage="1"/>
  </sheetPr>
  <dimension ref="A1:N36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D37" sqref="D37"/>
    </sheetView>
  </sheetViews>
  <sheetFormatPr defaultRowHeight="18.75" x14ac:dyDescent="0.3"/>
  <cols>
    <col min="1" max="2" width="3" style="20" customWidth="1"/>
    <col min="3" max="3" width="21.140625" style="20" customWidth="1"/>
    <col min="4" max="4" width="14.28515625" style="1" bestFit="1" customWidth="1"/>
    <col min="5" max="5" width="2.28515625" style="1" customWidth="1"/>
    <col min="6" max="6" width="6.28515625" style="1" bestFit="1" customWidth="1"/>
    <col min="7" max="7" width="2.28515625" style="1" customWidth="1"/>
    <col min="8" max="8" width="14.28515625" style="1" bestFit="1" customWidth="1"/>
    <col min="9" max="9" width="2.28515625" style="1" customWidth="1"/>
    <col min="10" max="10" width="12.7109375" style="1" bestFit="1" customWidth="1"/>
    <col min="11" max="11" width="2.28515625" style="1" customWidth="1"/>
    <col min="12" max="12" width="12.7109375" style="1" bestFit="1" customWidth="1"/>
    <col min="13" max="13" width="2.28515625" style="1" customWidth="1"/>
    <col min="14" max="14" width="14.28515625" style="1" bestFit="1" customWidth="1"/>
    <col min="15" max="16384" width="9.140625" style="1"/>
  </cols>
  <sheetData>
    <row r="1" spans="1:14" s="8" customFormat="1" ht="19.5" thickBot="1" x14ac:dyDescent="0.35">
      <c r="A1" s="5"/>
      <c r="B1" s="5"/>
      <c r="C1" s="5"/>
      <c r="D1" s="33" t="s">
        <v>335</v>
      </c>
      <c r="E1" s="7"/>
      <c r="F1" s="33" t="s">
        <v>334</v>
      </c>
      <c r="G1" s="7"/>
      <c r="H1" s="33" t="s">
        <v>333</v>
      </c>
      <c r="I1" s="7"/>
      <c r="J1" s="33" t="s">
        <v>332</v>
      </c>
      <c r="K1" s="7"/>
      <c r="L1" s="33" t="s">
        <v>331</v>
      </c>
      <c r="M1" s="7"/>
      <c r="N1" s="33" t="s">
        <v>298</v>
      </c>
    </row>
    <row r="2" spans="1:14" ht="19.5" thickTop="1" x14ac:dyDescent="0.3">
      <c r="A2" s="2"/>
      <c r="B2" s="2" t="s">
        <v>330</v>
      </c>
      <c r="C2" s="2"/>
      <c r="D2" s="26">
        <v>7139</v>
      </c>
      <c r="E2" s="10"/>
      <c r="F2" s="9">
        <v>0</v>
      </c>
      <c r="G2" s="10"/>
      <c r="H2" s="9">
        <v>0</v>
      </c>
      <c r="I2" s="10"/>
      <c r="J2" s="9">
        <v>0</v>
      </c>
      <c r="K2" s="10"/>
      <c r="L2" s="9">
        <v>0</v>
      </c>
      <c r="M2" s="10"/>
      <c r="N2" s="9">
        <f>ROUND(SUM(D2:L2),5)</f>
        <v>7139</v>
      </c>
    </row>
    <row r="3" spans="1:14" x14ac:dyDescent="0.3">
      <c r="A3" s="2"/>
      <c r="B3" s="2" t="s">
        <v>329</v>
      </c>
      <c r="C3" s="2"/>
      <c r="D3" s="26">
        <v>28142.89</v>
      </c>
      <c r="E3" s="10"/>
      <c r="F3" s="9">
        <v>0</v>
      </c>
      <c r="G3" s="10"/>
      <c r="H3" s="9">
        <v>0</v>
      </c>
      <c r="I3" s="10"/>
      <c r="J3" s="9">
        <v>0</v>
      </c>
      <c r="K3" s="10"/>
      <c r="L3" s="9">
        <v>0</v>
      </c>
      <c r="M3" s="10"/>
      <c r="N3" s="9">
        <f>ROUND(SUM(D3:L3),5)</f>
        <v>28142.89</v>
      </c>
    </row>
    <row r="4" spans="1:14" x14ac:dyDescent="0.3">
      <c r="A4" s="2"/>
      <c r="B4" s="2" t="s">
        <v>328</v>
      </c>
      <c r="C4" s="2"/>
      <c r="D4" s="26">
        <v>47255.57</v>
      </c>
      <c r="E4" s="10"/>
      <c r="F4" s="9">
        <v>0</v>
      </c>
      <c r="G4" s="10"/>
      <c r="H4" s="9">
        <v>0</v>
      </c>
      <c r="I4" s="10"/>
      <c r="J4" s="9">
        <v>0</v>
      </c>
      <c r="K4" s="10"/>
      <c r="L4" s="9">
        <v>0</v>
      </c>
      <c r="M4" s="10"/>
      <c r="N4" s="9">
        <f>ROUND(SUM(D4:L4),5)</f>
        <v>47255.57</v>
      </c>
    </row>
    <row r="5" spans="1:14" x14ac:dyDescent="0.3">
      <c r="A5" s="2"/>
      <c r="B5" s="2" t="s">
        <v>327</v>
      </c>
      <c r="C5" s="2"/>
      <c r="D5" s="26">
        <v>33073.019999999997</v>
      </c>
      <c r="E5" s="10"/>
      <c r="F5" s="9">
        <v>0</v>
      </c>
      <c r="G5" s="10"/>
      <c r="H5" s="9">
        <v>0</v>
      </c>
      <c r="I5" s="10"/>
      <c r="J5" s="9">
        <v>0</v>
      </c>
      <c r="K5" s="10"/>
      <c r="L5" s="9">
        <v>0</v>
      </c>
      <c r="M5" s="10"/>
      <c r="N5" s="9">
        <f>ROUND(SUM(D5:L5),5)</f>
        <v>33073.019999999997</v>
      </c>
    </row>
    <row r="6" spans="1:14" x14ac:dyDescent="0.3">
      <c r="A6" s="2"/>
      <c r="B6" s="2" t="s">
        <v>326</v>
      </c>
      <c r="C6" s="2"/>
      <c r="D6" s="9"/>
      <c r="E6" s="10"/>
      <c r="F6" s="9"/>
      <c r="G6" s="10"/>
      <c r="H6" s="9"/>
      <c r="I6" s="10"/>
      <c r="J6" s="9"/>
      <c r="K6" s="10"/>
      <c r="L6" s="9"/>
      <c r="M6" s="10"/>
      <c r="N6" s="9"/>
    </row>
    <row r="7" spans="1:14" x14ac:dyDescent="0.3">
      <c r="A7" s="2"/>
      <c r="B7" s="2"/>
      <c r="C7" s="2" t="s">
        <v>325</v>
      </c>
      <c r="D7" s="9">
        <v>369.57</v>
      </c>
      <c r="E7" s="10"/>
      <c r="F7" s="9">
        <v>0</v>
      </c>
      <c r="G7" s="10"/>
      <c r="H7" s="9">
        <v>0</v>
      </c>
      <c r="I7" s="10"/>
      <c r="J7" s="9">
        <v>0</v>
      </c>
      <c r="K7" s="10"/>
      <c r="L7" s="9">
        <v>0</v>
      </c>
      <c r="M7" s="10"/>
      <c r="N7" s="9">
        <f t="shared" ref="N7:N13" si="0">ROUND(SUM(D7:L7),5)</f>
        <v>369.57</v>
      </c>
    </row>
    <row r="8" spans="1:14" ht="19.5" thickBot="1" x14ac:dyDescent="0.35">
      <c r="A8" s="2"/>
      <c r="B8" s="2"/>
      <c r="C8" s="2" t="s">
        <v>324</v>
      </c>
      <c r="D8" s="12">
        <v>9071.0499999999993</v>
      </c>
      <c r="E8" s="10"/>
      <c r="F8" s="12">
        <v>0</v>
      </c>
      <c r="G8" s="10"/>
      <c r="H8" s="12">
        <v>0</v>
      </c>
      <c r="I8" s="10"/>
      <c r="J8" s="12">
        <v>0</v>
      </c>
      <c r="K8" s="10"/>
      <c r="L8" s="12">
        <v>12859.14</v>
      </c>
      <c r="M8" s="10"/>
      <c r="N8" s="12">
        <f t="shared" si="0"/>
        <v>21930.19</v>
      </c>
    </row>
    <row r="9" spans="1:14" x14ac:dyDescent="0.3">
      <c r="A9" s="2"/>
      <c r="B9" s="2" t="s">
        <v>323</v>
      </c>
      <c r="C9" s="2"/>
      <c r="D9" s="9">
        <f>ROUND(SUM(D6:D8),5)</f>
        <v>9440.6200000000008</v>
      </c>
      <c r="E9" s="10"/>
      <c r="F9" s="9">
        <f>ROUND(SUM(F6:F8),5)</f>
        <v>0</v>
      </c>
      <c r="G9" s="10"/>
      <c r="H9" s="9">
        <f>ROUND(SUM(H6:H8),5)</f>
        <v>0</v>
      </c>
      <c r="I9" s="10"/>
      <c r="J9" s="9">
        <f>ROUND(SUM(J6:J8),5)</f>
        <v>0</v>
      </c>
      <c r="K9" s="10"/>
      <c r="L9" s="9">
        <f>ROUND(SUM(L6:L8),5)</f>
        <v>12859.14</v>
      </c>
      <c r="M9" s="10"/>
      <c r="N9" s="9">
        <f t="shared" si="0"/>
        <v>22299.759999999998</v>
      </c>
    </row>
    <row r="10" spans="1:14" x14ac:dyDescent="0.3">
      <c r="A10" s="2"/>
      <c r="B10" s="2" t="s">
        <v>322</v>
      </c>
      <c r="C10" s="2"/>
      <c r="D10" s="9">
        <v>0</v>
      </c>
      <c r="E10" s="10"/>
      <c r="F10" s="9">
        <v>0</v>
      </c>
      <c r="G10" s="10"/>
      <c r="H10" s="9">
        <v>0</v>
      </c>
      <c r="I10" s="10"/>
      <c r="J10" s="9">
        <v>651.09</v>
      </c>
      <c r="K10" s="10"/>
      <c r="L10" s="9">
        <v>0</v>
      </c>
      <c r="M10" s="10"/>
      <c r="N10" s="9">
        <f t="shared" si="0"/>
        <v>651.09</v>
      </c>
    </row>
    <row r="11" spans="1:14" x14ac:dyDescent="0.3">
      <c r="A11" s="2"/>
      <c r="B11" s="2" t="s">
        <v>321</v>
      </c>
      <c r="C11" s="2"/>
      <c r="D11" s="9">
        <v>0</v>
      </c>
      <c r="E11" s="10"/>
      <c r="F11" s="9">
        <v>0</v>
      </c>
      <c r="G11" s="10"/>
      <c r="H11" s="9">
        <v>-10</v>
      </c>
      <c r="I11" s="10"/>
      <c r="J11" s="9">
        <v>0</v>
      </c>
      <c r="K11" s="10"/>
      <c r="L11" s="9">
        <v>0</v>
      </c>
      <c r="M11" s="10"/>
      <c r="N11" s="9">
        <f t="shared" si="0"/>
        <v>-10</v>
      </c>
    </row>
    <row r="12" spans="1:14" x14ac:dyDescent="0.3">
      <c r="A12" s="2"/>
      <c r="B12" s="2" t="s">
        <v>320</v>
      </c>
      <c r="C12" s="2"/>
      <c r="D12" s="9">
        <v>2516.0700000000002</v>
      </c>
      <c r="E12" s="10"/>
      <c r="F12" s="9">
        <v>0</v>
      </c>
      <c r="G12" s="10"/>
      <c r="H12" s="9">
        <v>3720.04</v>
      </c>
      <c r="I12" s="10"/>
      <c r="J12" s="9">
        <v>4096.93</v>
      </c>
      <c r="K12" s="10"/>
      <c r="L12" s="9">
        <v>0</v>
      </c>
      <c r="M12" s="10"/>
      <c r="N12" s="9">
        <f t="shared" si="0"/>
        <v>10333.040000000001</v>
      </c>
    </row>
    <row r="13" spans="1:14" x14ac:dyDescent="0.3">
      <c r="A13" s="2"/>
      <c r="B13" s="2" t="s">
        <v>319</v>
      </c>
      <c r="C13" s="2"/>
      <c r="D13" s="9">
        <v>60424.41</v>
      </c>
      <c r="E13" s="10"/>
      <c r="F13" s="9">
        <v>0</v>
      </c>
      <c r="G13" s="10"/>
      <c r="H13" s="9">
        <v>27361.68</v>
      </c>
      <c r="I13" s="10"/>
      <c r="J13" s="9">
        <v>14688.46</v>
      </c>
      <c r="K13" s="10"/>
      <c r="L13" s="9">
        <v>0</v>
      </c>
      <c r="M13" s="10"/>
      <c r="N13" s="9">
        <f t="shared" si="0"/>
        <v>102474.55</v>
      </c>
    </row>
    <row r="14" spans="1:14" x14ac:dyDescent="0.3">
      <c r="A14" s="2"/>
      <c r="B14" s="2" t="s">
        <v>318</v>
      </c>
      <c r="C14" s="2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</row>
    <row r="15" spans="1:14" x14ac:dyDescent="0.3">
      <c r="A15" s="2"/>
      <c r="B15" s="2"/>
      <c r="C15" s="2" t="s">
        <v>317</v>
      </c>
      <c r="D15" s="9">
        <v>25470.98</v>
      </c>
      <c r="E15" s="10"/>
      <c r="F15" s="9">
        <v>0</v>
      </c>
      <c r="G15" s="10"/>
      <c r="H15" s="9">
        <v>0</v>
      </c>
      <c r="I15" s="10"/>
      <c r="J15" s="9">
        <v>0</v>
      </c>
      <c r="K15" s="10"/>
      <c r="L15" s="9">
        <v>0</v>
      </c>
      <c r="M15" s="10"/>
      <c r="N15" s="9">
        <f t="shared" ref="N15:N20" si="1">ROUND(SUM(D15:L15),5)</f>
        <v>25470.98</v>
      </c>
    </row>
    <row r="16" spans="1:14" ht="19.5" thickBot="1" x14ac:dyDescent="0.35">
      <c r="A16" s="2"/>
      <c r="B16" s="2"/>
      <c r="C16" s="2" t="s">
        <v>316</v>
      </c>
      <c r="D16" s="12">
        <v>3417.09</v>
      </c>
      <c r="E16" s="10"/>
      <c r="F16" s="12">
        <v>0</v>
      </c>
      <c r="G16" s="10"/>
      <c r="H16" s="12">
        <v>0</v>
      </c>
      <c r="I16" s="10"/>
      <c r="J16" s="12">
        <v>0</v>
      </c>
      <c r="K16" s="10"/>
      <c r="L16" s="12">
        <v>0</v>
      </c>
      <c r="M16" s="10"/>
      <c r="N16" s="12">
        <f t="shared" si="1"/>
        <v>3417.09</v>
      </c>
    </row>
    <row r="17" spans="1:14" x14ac:dyDescent="0.3">
      <c r="A17" s="2"/>
      <c r="B17" s="2" t="s">
        <v>315</v>
      </c>
      <c r="C17" s="2"/>
      <c r="D17" s="9">
        <f>ROUND(SUM(D14:D16),5)</f>
        <v>28888.07</v>
      </c>
      <c r="E17" s="10"/>
      <c r="F17" s="9">
        <f>ROUND(SUM(F14:F16),5)</f>
        <v>0</v>
      </c>
      <c r="G17" s="10"/>
      <c r="H17" s="9">
        <f>ROUND(SUM(H14:H16),5)</f>
        <v>0</v>
      </c>
      <c r="I17" s="10"/>
      <c r="J17" s="9">
        <f>ROUND(SUM(J14:J16),5)</f>
        <v>0</v>
      </c>
      <c r="K17" s="10"/>
      <c r="L17" s="9">
        <f>ROUND(SUM(L14:L16),5)</f>
        <v>0</v>
      </c>
      <c r="M17" s="10"/>
      <c r="N17" s="9">
        <f t="shared" si="1"/>
        <v>28888.07</v>
      </c>
    </row>
    <row r="18" spans="1:14" x14ac:dyDescent="0.3">
      <c r="A18" s="2"/>
      <c r="B18" s="2" t="s">
        <v>314</v>
      </c>
      <c r="C18" s="2"/>
      <c r="D18" s="9">
        <v>1023.12</v>
      </c>
      <c r="E18" s="10"/>
      <c r="F18" s="9">
        <v>0</v>
      </c>
      <c r="G18" s="10"/>
      <c r="H18" s="9">
        <v>1036.48</v>
      </c>
      <c r="I18" s="10"/>
      <c r="J18" s="9">
        <v>1207.78</v>
      </c>
      <c r="K18" s="10"/>
      <c r="L18" s="9">
        <v>2684.17</v>
      </c>
      <c r="M18" s="10"/>
      <c r="N18" s="9">
        <f t="shared" si="1"/>
        <v>5951.55</v>
      </c>
    </row>
    <row r="19" spans="1:14" x14ac:dyDescent="0.3">
      <c r="A19" s="2"/>
      <c r="B19" s="2" t="s">
        <v>313</v>
      </c>
      <c r="C19" s="2"/>
      <c r="D19" s="9">
        <v>1864.88</v>
      </c>
      <c r="E19" s="10"/>
      <c r="F19" s="9">
        <v>0</v>
      </c>
      <c r="G19" s="10"/>
      <c r="H19" s="9">
        <v>0</v>
      </c>
      <c r="I19" s="10"/>
      <c r="J19" s="9">
        <v>0</v>
      </c>
      <c r="K19" s="10"/>
      <c r="L19" s="9">
        <v>0</v>
      </c>
      <c r="M19" s="10"/>
      <c r="N19" s="9">
        <f t="shared" si="1"/>
        <v>1864.88</v>
      </c>
    </row>
    <row r="20" spans="1:14" x14ac:dyDescent="0.3">
      <c r="A20" s="2"/>
      <c r="B20" s="2" t="s">
        <v>312</v>
      </c>
      <c r="C20" s="2"/>
      <c r="D20" s="9">
        <v>102.77</v>
      </c>
      <c r="E20" s="10"/>
      <c r="F20" s="9">
        <v>0</v>
      </c>
      <c r="G20" s="10"/>
      <c r="H20" s="9">
        <v>490.04</v>
      </c>
      <c r="I20" s="10"/>
      <c r="J20" s="9">
        <v>77.72</v>
      </c>
      <c r="K20" s="10"/>
      <c r="L20" s="9">
        <v>590.76</v>
      </c>
      <c r="M20" s="10"/>
      <c r="N20" s="9">
        <f t="shared" si="1"/>
        <v>1261.29</v>
      </c>
    </row>
    <row r="21" spans="1:14" x14ac:dyDescent="0.3">
      <c r="A21" s="2"/>
      <c r="B21" s="2" t="s">
        <v>311</v>
      </c>
      <c r="C21" s="2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</row>
    <row r="22" spans="1:14" ht="19.5" thickBot="1" x14ac:dyDescent="0.35">
      <c r="A22" s="2"/>
      <c r="B22" s="2"/>
      <c r="C22" s="2" t="s">
        <v>310</v>
      </c>
      <c r="D22" s="12">
        <v>204.22</v>
      </c>
      <c r="E22" s="10"/>
      <c r="F22" s="12">
        <v>0</v>
      </c>
      <c r="G22" s="10"/>
      <c r="H22" s="12">
        <v>325.85000000000002</v>
      </c>
      <c r="I22" s="10"/>
      <c r="J22" s="12">
        <v>0</v>
      </c>
      <c r="K22" s="10"/>
      <c r="L22" s="12">
        <v>0</v>
      </c>
      <c r="M22" s="10"/>
      <c r="N22" s="12">
        <f>ROUND(SUM(D22:L22),5)</f>
        <v>530.07000000000005</v>
      </c>
    </row>
    <row r="23" spans="1:14" x14ac:dyDescent="0.3">
      <c r="A23" s="2"/>
      <c r="B23" s="2" t="s">
        <v>309</v>
      </c>
      <c r="C23" s="2"/>
      <c r="D23" s="9">
        <f>ROUND(SUM(D21:D22),5)</f>
        <v>204.22</v>
      </c>
      <c r="E23" s="10"/>
      <c r="F23" s="9">
        <f>ROUND(SUM(F21:F22),5)</f>
        <v>0</v>
      </c>
      <c r="G23" s="10"/>
      <c r="H23" s="9">
        <f>ROUND(SUM(H21:H22),5)</f>
        <v>325.85000000000002</v>
      </c>
      <c r="I23" s="10"/>
      <c r="J23" s="9">
        <f>ROUND(SUM(J21:J22),5)</f>
        <v>0</v>
      </c>
      <c r="K23" s="10"/>
      <c r="L23" s="9">
        <f>ROUND(SUM(L21:L22),5)</f>
        <v>0</v>
      </c>
      <c r="M23" s="10"/>
      <c r="N23" s="9">
        <f>ROUND(SUM(D23:L23),5)</f>
        <v>530.07000000000005</v>
      </c>
    </row>
    <row r="24" spans="1:14" x14ac:dyDescent="0.3">
      <c r="A24" s="2"/>
      <c r="B24" s="2" t="s">
        <v>308</v>
      </c>
      <c r="C24" s="2"/>
      <c r="D24" s="9"/>
      <c r="E24" s="10"/>
      <c r="F24" s="9"/>
      <c r="G24" s="10"/>
      <c r="H24" s="9"/>
      <c r="I24" s="10"/>
      <c r="J24" s="9"/>
      <c r="K24" s="10"/>
      <c r="L24" s="9"/>
      <c r="M24" s="10"/>
      <c r="N24" s="9"/>
    </row>
    <row r="25" spans="1:14" ht="19.5" thickBot="1" x14ac:dyDescent="0.35">
      <c r="A25" s="2"/>
      <c r="B25" s="2"/>
      <c r="C25" s="2" t="s">
        <v>307</v>
      </c>
      <c r="D25" s="12">
        <v>89949.46</v>
      </c>
      <c r="E25" s="10"/>
      <c r="F25" s="12">
        <v>0</v>
      </c>
      <c r="G25" s="10"/>
      <c r="H25" s="12">
        <v>63131.9</v>
      </c>
      <c r="I25" s="10"/>
      <c r="J25" s="12">
        <v>50144.2</v>
      </c>
      <c r="K25" s="10"/>
      <c r="L25" s="12">
        <v>0</v>
      </c>
      <c r="M25" s="10"/>
      <c r="N25" s="12">
        <f t="shared" ref="N25:N32" si="2">ROUND(SUM(D25:L25),5)</f>
        <v>203225.56</v>
      </c>
    </row>
    <row r="26" spans="1:14" x14ac:dyDescent="0.3">
      <c r="A26" s="2"/>
      <c r="B26" s="2" t="s">
        <v>306</v>
      </c>
      <c r="C26" s="2"/>
      <c r="D26" s="9">
        <f>ROUND(SUM(D24:D25),5)</f>
        <v>89949.46</v>
      </c>
      <c r="E26" s="10"/>
      <c r="F26" s="9">
        <f>ROUND(SUM(F24:F25),5)</f>
        <v>0</v>
      </c>
      <c r="G26" s="10"/>
      <c r="H26" s="9">
        <f>ROUND(SUM(H24:H25),5)</f>
        <v>63131.9</v>
      </c>
      <c r="I26" s="10"/>
      <c r="J26" s="9">
        <f>ROUND(SUM(J24:J25),5)</f>
        <v>50144.2</v>
      </c>
      <c r="K26" s="10"/>
      <c r="L26" s="9">
        <f>ROUND(SUM(L24:L25),5)</f>
        <v>0</v>
      </c>
      <c r="M26" s="10"/>
      <c r="N26" s="9">
        <f t="shared" si="2"/>
        <v>203225.56</v>
      </c>
    </row>
    <row r="27" spans="1:14" x14ac:dyDescent="0.3">
      <c r="A27" s="2"/>
      <c r="B27" s="2" t="s">
        <v>305</v>
      </c>
      <c r="C27" s="2"/>
      <c r="D27" s="9">
        <v>1599.58</v>
      </c>
      <c r="E27" s="10"/>
      <c r="F27" s="9">
        <v>0</v>
      </c>
      <c r="G27" s="10"/>
      <c r="H27" s="9">
        <v>0</v>
      </c>
      <c r="I27" s="10"/>
      <c r="J27" s="9">
        <v>0</v>
      </c>
      <c r="K27" s="10"/>
      <c r="L27" s="9">
        <v>0</v>
      </c>
      <c r="M27" s="10"/>
      <c r="N27" s="9">
        <f t="shared" si="2"/>
        <v>1599.58</v>
      </c>
    </row>
    <row r="28" spans="1:14" x14ac:dyDescent="0.3">
      <c r="A28" s="2"/>
      <c r="B28" s="2" t="s">
        <v>304</v>
      </c>
      <c r="C28" s="2"/>
      <c r="D28" s="9">
        <v>10687.75</v>
      </c>
      <c r="E28" s="10"/>
      <c r="F28" s="9">
        <v>0</v>
      </c>
      <c r="G28" s="10"/>
      <c r="H28" s="9">
        <v>8384.18</v>
      </c>
      <c r="I28" s="10"/>
      <c r="J28" s="9">
        <v>16324.14</v>
      </c>
      <c r="K28" s="10"/>
      <c r="L28" s="9">
        <v>0</v>
      </c>
      <c r="M28" s="10"/>
      <c r="N28" s="9">
        <f t="shared" si="2"/>
        <v>35396.07</v>
      </c>
    </row>
    <row r="29" spans="1:14" x14ac:dyDescent="0.3">
      <c r="A29" s="2"/>
      <c r="B29" s="2" t="s">
        <v>303</v>
      </c>
      <c r="C29" s="2"/>
      <c r="D29" s="9">
        <v>13692.52</v>
      </c>
      <c r="E29" s="10"/>
      <c r="F29" s="9">
        <v>0</v>
      </c>
      <c r="G29" s="10"/>
      <c r="H29" s="9">
        <v>6598.74</v>
      </c>
      <c r="I29" s="10"/>
      <c r="J29" s="9">
        <v>7283.15</v>
      </c>
      <c r="K29" s="10"/>
      <c r="L29" s="9">
        <v>0</v>
      </c>
      <c r="M29" s="10"/>
      <c r="N29" s="9">
        <f t="shared" si="2"/>
        <v>27574.41</v>
      </c>
    </row>
    <row r="30" spans="1:14" x14ac:dyDescent="0.3">
      <c r="A30" s="2"/>
      <c r="B30" s="2" t="s">
        <v>302</v>
      </c>
      <c r="C30" s="2"/>
      <c r="D30" s="9">
        <v>446.7</v>
      </c>
      <c r="E30" s="10"/>
      <c r="F30" s="9">
        <v>0</v>
      </c>
      <c r="G30" s="10"/>
      <c r="H30" s="9">
        <v>0</v>
      </c>
      <c r="I30" s="10"/>
      <c r="J30" s="9">
        <v>0</v>
      </c>
      <c r="K30" s="10"/>
      <c r="L30" s="9">
        <v>0</v>
      </c>
      <c r="M30" s="10"/>
      <c r="N30" s="9">
        <f t="shared" si="2"/>
        <v>446.7</v>
      </c>
    </row>
    <row r="31" spans="1:14" ht="19.5" thickBot="1" x14ac:dyDescent="0.35">
      <c r="A31" s="2"/>
      <c r="B31" s="2" t="s">
        <v>301</v>
      </c>
      <c r="C31" s="2"/>
      <c r="D31" s="9">
        <v>550.4</v>
      </c>
      <c r="E31" s="10"/>
      <c r="F31" s="9">
        <v>0</v>
      </c>
      <c r="G31" s="10"/>
      <c r="H31" s="9">
        <v>1243.2</v>
      </c>
      <c r="I31" s="10"/>
      <c r="J31" s="9">
        <v>0</v>
      </c>
      <c r="K31" s="10"/>
      <c r="L31" s="9">
        <v>2186.8000000000002</v>
      </c>
      <c r="M31" s="10"/>
      <c r="N31" s="9">
        <f t="shared" si="2"/>
        <v>3980.4</v>
      </c>
    </row>
    <row r="32" spans="1:14" s="20" customFormat="1" ht="19.5" thickBot="1" x14ac:dyDescent="0.35">
      <c r="A32" s="2" t="s">
        <v>298</v>
      </c>
      <c r="B32" s="2"/>
      <c r="C32" s="2"/>
      <c r="D32" s="18">
        <f>ROUND(SUM(D2:D5)+SUM(D9:D13)+SUM(D17:D20)+D23+SUM(D26:D31),5)</f>
        <v>337001.05</v>
      </c>
      <c r="E32" s="2"/>
      <c r="F32" s="18">
        <f>ROUND(SUM(F2:F5)+SUM(F9:F13)+SUM(F17:F20)+F23+SUM(F26:F31),5)</f>
        <v>0</v>
      </c>
      <c r="G32" s="2"/>
      <c r="H32" s="18">
        <f>ROUND(SUM(H2:H5)+SUM(H9:H13)+SUM(H17:H20)+H23+SUM(H26:H31),5)</f>
        <v>112282.11</v>
      </c>
      <c r="I32" s="2"/>
      <c r="J32" s="18">
        <f>ROUND(SUM(J2:J5)+SUM(J9:J13)+SUM(J17:J20)+J23+SUM(J26:J31),5)</f>
        <v>94473.47</v>
      </c>
      <c r="K32" s="2"/>
      <c r="L32" s="18">
        <f>ROUND(SUM(L2:L5)+SUM(L9:L13)+SUM(L17:L20)+L23+SUM(L26:L31),5)</f>
        <v>18320.87</v>
      </c>
      <c r="M32" s="2"/>
      <c r="N32" s="18">
        <f t="shared" si="2"/>
        <v>562077.5</v>
      </c>
    </row>
    <row r="33" spans="4:12" ht="19.5" thickTop="1" x14ac:dyDescent="0.3"/>
    <row r="34" spans="4:12" x14ac:dyDescent="0.3">
      <c r="D34" s="32" t="s">
        <v>300</v>
      </c>
      <c r="E34" s="31"/>
      <c r="F34" s="31"/>
      <c r="G34" s="31"/>
      <c r="H34" s="31"/>
    </row>
    <row r="36" spans="4:12" x14ac:dyDescent="0.3">
      <c r="D36" s="30" t="s">
        <v>299</v>
      </c>
      <c r="E36" s="29"/>
      <c r="F36" s="29"/>
      <c r="G36" s="29"/>
      <c r="H36" s="29"/>
      <c r="I36" s="29"/>
      <c r="J36" s="29"/>
      <c r="K36" s="29"/>
      <c r="L36" s="29"/>
    </row>
  </sheetData>
  <pageMargins left="0.7" right="0.7" top="0.75" bottom="0.75" header="0.1" footer="0.3"/>
  <pageSetup scale="74" orientation="landscape" r:id="rId1"/>
  <headerFooter>
    <oddHeader>&amp;L&amp;"Arial,Bold"&amp;8 12:00 PM
&amp;"Arial,Bold"&amp;8 01/16/23
&amp;"Arial,Bold"&amp;8 &amp;C&amp;"Arial,Bold"&amp;12 Transitions of PA
&amp;"Arial,Bold"&amp;14 A/R Aging Summary
&amp;"Arial,Bold"&amp;10 As of December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Balance Sheet Prev Yr 12.31.22</vt:lpstr>
      <vt:lpstr>Budget vs Act 12.31.22</vt:lpstr>
      <vt:lpstr>AR Aging 12.31.22</vt:lpstr>
      <vt:lpstr>'AR Aging 12.31.22'!Print_Titles</vt:lpstr>
      <vt:lpstr>'Balance Sheet Prev Yr 12.31.22'!Print_Titles</vt:lpstr>
      <vt:lpstr>'Budget vs Act 12.31.22'!Print_Titles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McGrath</dc:creator>
  <cp:lastModifiedBy>Tracy Strosser</cp:lastModifiedBy>
  <cp:lastPrinted>2023-01-16T17:19:39Z</cp:lastPrinted>
  <dcterms:created xsi:type="dcterms:W3CDTF">2023-01-16T17:16:32Z</dcterms:created>
  <dcterms:modified xsi:type="dcterms:W3CDTF">2023-01-17T18:38:27Z</dcterms:modified>
</cp:coreProperties>
</file>